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D1DA86DA-9FE7-47BE-BC3E-D5ED0777B842}" xr6:coauthVersionLast="36" xr6:coauthVersionMax="36" xr10:uidLastSave="{00000000-0000-0000-0000-000000000000}"/>
  <bookViews>
    <workbookView xWindow="0" yWindow="0" windowWidth="19200" windowHeight="707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5" i="1"/>
  <c r="W35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S5" i="1"/>
  <c r="T5" i="1"/>
  <c r="V5" i="1"/>
  <c r="AN16" i="1" l="1"/>
  <c r="AN19" i="1"/>
  <c r="AN18" i="1"/>
  <c r="AN4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C36" i="1"/>
  <c r="C37" i="1"/>
  <c r="C3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AL35" i="1"/>
  <c r="AK35" i="1"/>
  <c r="AJ35" i="1"/>
  <c r="AE35" i="1"/>
  <c r="R37" i="1"/>
  <c r="N37" i="1"/>
  <c r="R35" i="1"/>
  <c r="N35" i="1"/>
  <c r="K38" i="1"/>
  <c r="K37" i="1"/>
  <c r="K36" i="1"/>
  <c r="K35" i="1"/>
  <c r="G38" i="1"/>
  <c r="G37" i="1"/>
  <c r="G36" i="1"/>
  <c r="G35" i="1"/>
  <c r="F38" i="1"/>
  <c r="F37" i="1"/>
  <c r="F36" i="1"/>
  <c r="F35" i="1"/>
  <c r="C35" i="1"/>
  <c r="B38" i="1"/>
  <c r="B37" i="1"/>
  <c r="B36" i="1"/>
  <c r="B35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AN15" i="1" l="1"/>
  <c r="AG36" i="1"/>
  <c r="AG35" i="1"/>
  <c r="AN10" i="1"/>
  <c r="Q42" i="1" s="1"/>
  <c r="AB35" i="1"/>
  <c r="AN12" i="1"/>
  <c r="E36" i="1"/>
  <c r="I36" i="1"/>
  <c r="C41" i="1" s="1"/>
  <c r="Q41" i="1" s="1"/>
  <c r="AN17" i="1"/>
  <c r="V35" i="1"/>
  <c r="D36" i="1"/>
  <c r="C40" i="1" s="1"/>
  <c r="Q40" i="1" s="1"/>
  <c r="E35" i="1"/>
  <c r="I37" i="1"/>
  <c r="AN8" i="1" s="1"/>
  <c r="H35" i="1"/>
  <c r="H38" i="1"/>
  <c r="AN6" i="1" s="1"/>
  <c r="I38" i="1"/>
  <c r="H36" i="1"/>
  <c r="I35" i="1"/>
  <c r="H37" i="1"/>
  <c r="J6" i="1"/>
  <c r="AN14" i="1" s="1"/>
  <c r="D37" i="1"/>
  <c r="E37" i="1"/>
  <c r="AN5" i="1" s="1"/>
  <c r="D38" i="1"/>
  <c r="AN7" i="1" s="1"/>
  <c r="D35" i="1"/>
  <c r="E38" i="1"/>
  <c r="AN11" i="1" l="1"/>
  <c r="C42" i="1"/>
  <c r="C43" i="1"/>
  <c r="Q43" i="1" s="1"/>
</calcChain>
</file>

<file path=xl/sharedStrings.xml><?xml version="1.0" encoding="utf-8"?>
<sst xmlns="http://schemas.openxmlformats.org/spreadsheetml/2006/main" count="120" uniqueCount="100">
  <si>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</si>
  <si>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</si>
  <si>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</si>
  <si>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</si>
  <si>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</si>
  <si>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</si>
  <si>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</si>
  <si>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</si>
  <si>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</si>
  <si>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</si>
  <si>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</si>
  <si>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</si>
  <si>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</si>
  <si>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</si>
  <si>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</si>
  <si>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</si>
  <si>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</si>
  <si>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</si>
  <si>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</si>
  <si>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</si>
  <si>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</si>
  <si>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</si>
  <si>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</si>
  <si>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</si>
  <si>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</si>
  <si>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</si>
  <si>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</si>
  <si>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</si>
  <si>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</si>
  <si>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</si>
  <si>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</si>
  <si>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</si>
  <si>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</si>
  <si>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</si>
  <si>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</si>
  <si>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</si>
  <si>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</si>
  <si>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</si>
  <si>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</si>
  <si>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</si>
  <si>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</si>
  <si>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</si>
  <si>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</si>
  <si>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</si>
  <si>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</si>
  <si>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</si>
  <si>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</si>
  <si>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</si>
  <si>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</si>
  <si>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</si>
  <si>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</si>
  <si>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</si>
  <si>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</si>
  <si>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</si>
  <si>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</si>
  <si>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</si>
  <si>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</si>
  <si>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</si>
  <si>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</si>
  <si>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</si>
  <si>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</si>
  <si>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</si>
  <si>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</si>
  <si>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</si>
  <si>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</si>
  <si>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</si>
  <si>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</si>
  <si>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</si>
  <si>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</si>
  <si>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</si>
  <si>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</si>
  <si>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</si>
  <si>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</si>
  <si>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</si>
  <si>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</si>
  <si>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</si>
  <si>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</si>
  <si>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</si>
  <si>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</si>
  <si>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</si>
  <si>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</si>
  <si>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</si>
  <si>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</si>
  <si>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</si>
  <si>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</si>
  <si>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</si>
  <si>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</si>
  <si>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</si>
  <si>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</si>
  <si>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</si>
  <si>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</si>
  <si>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</si>
  <si>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</si>
  <si>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</si>
  <si>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</si>
  <si>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</si>
  <si>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</si>
  <si>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TR</t>
  </si>
  <si>
    <t>XX</t>
  </si>
  <si>
    <t>18,20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</si>
</sst>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3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7" borderId="6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showGridLines="0" tabSelected="1" zoomScale="85" zoomScaleNormal="85" workbookViewId="0">
      <pane ySplit="4" topLeftCell="A31" activePane="bottomLeft" state="frozen"/>
      <selection pane="bottomLeft" activeCell="R33" sqref="R33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3" t="s">
        <v>89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6"/>
      <c r="AM1" s="214" t="s">
        <v>88</v>
      </c>
      <c r="AN1" s="214"/>
      <c r="AO1" s="214"/>
      <c r="AP1" s="214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5" t="s">
        <v>1</v>
      </c>
      <c r="N2" s="215"/>
      <c r="O2" s="215"/>
      <c r="P2" s="215"/>
      <c r="Q2" s="215"/>
      <c r="R2" s="215"/>
      <c r="S2" s="10"/>
      <c r="T2" s="10"/>
      <c r="U2" s="13"/>
      <c r="V2" s="10"/>
      <c r="W2" s="10"/>
      <c r="X2" s="14" t="s">
        <v>2</v>
      </c>
      <c r="Y2" s="216" t="s">
        <v>3</v>
      </c>
      <c r="Z2" s="216"/>
      <c r="AA2" s="216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7" t="s">
        <v>5</v>
      </c>
      <c r="N3" s="217"/>
      <c r="O3" s="217"/>
      <c r="P3" s="217"/>
      <c r="Q3" s="217"/>
      <c r="R3" s="217"/>
      <c r="S3" s="217"/>
      <c r="T3" s="217"/>
      <c r="U3" s="217"/>
      <c r="V3" s="23"/>
      <c r="W3" s="193"/>
      <c r="X3" s="24" t="s">
        <v>6</v>
      </c>
      <c r="Y3" s="25"/>
      <c r="Z3" s="26" t="s">
        <v>7</v>
      </c>
      <c r="AA3" s="27"/>
      <c r="AB3" s="218" t="s">
        <v>8</v>
      </c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219"/>
      <c r="AO3" s="219"/>
      <c r="AP3" s="219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0" t="s">
        <v>17</v>
      </c>
      <c r="N4" s="220"/>
      <c r="O4" s="32"/>
      <c r="P4" s="33" t="s">
        <v>18</v>
      </c>
      <c r="Q4" s="221" t="s">
        <v>19</v>
      </c>
      <c r="R4" s="221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2" t="s">
        <v>32</v>
      </c>
      <c r="AN4" s="222"/>
      <c r="AO4"/>
      <c r="AP4" s="43" t="s">
        <v>33</v>
      </c>
    </row>
    <row r="5" spans="1:42" s="17" customFormat="1" ht="14.15" customHeight="1" x14ac:dyDescent="0.25">
      <c r="A5" s="18">
        <v>1</v>
      </c>
      <c r="B5" s="44">
        <v>0.9</v>
      </c>
      <c r="C5" s="199">
        <v>2.1</v>
      </c>
      <c r="D5" s="44">
        <f>IF(OR(B5="",C5=""),"",MAX(B5,C5))</f>
        <v>2.1</v>
      </c>
      <c r="E5" s="44">
        <f>IF(B5="","",MAX(B5,C5))</f>
        <v>2.1</v>
      </c>
      <c r="F5" s="44">
        <v>-0.5</v>
      </c>
      <c r="G5" s="44">
        <v>0.8</v>
      </c>
      <c r="H5" s="44">
        <f>IF(F5="","",MIN(F5,G5))</f>
        <v>-0.5</v>
      </c>
      <c r="I5" s="44">
        <f>IF(OR(F5="",G5=""),"",MIN(F5,G5))</f>
        <v>-0.5</v>
      </c>
      <c r="J5" s="45">
        <f t="shared" ref="J5:J32" si="0">IF(H5&lt;0,1,0)</f>
        <v>1</v>
      </c>
      <c r="K5" s="46"/>
      <c r="L5" s="3">
        <f t="shared" ref="L5:L32" si="1">IF(K5&lt;0,1,0)</f>
        <v>0</v>
      </c>
      <c r="M5" s="47"/>
      <c r="N5" s="44">
        <v>0</v>
      </c>
      <c r="O5" s="44">
        <f t="shared" ref="O5:O32" si="2">IF(SUM(N5,R5)&gt;0.1,1,0)</f>
        <v>0</v>
      </c>
      <c r="P5" s="48">
        <f t="shared" ref="P5:P32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3</v>
      </c>
      <c r="Y5" s="51"/>
      <c r="Z5" s="52">
        <v>4</v>
      </c>
      <c r="AA5" s="52">
        <v>3</v>
      </c>
      <c r="AB5" s="53">
        <v>5</v>
      </c>
      <c r="AC5" s="54">
        <f t="shared" ref="AC5:AC32" si="5">IF(AB5&gt;0,1,0)</f>
        <v>1</v>
      </c>
      <c r="AD5" s="54">
        <f t="shared" ref="AD5:AD32" si="6">IF(AB5&gt;0,1,0)</f>
        <v>1</v>
      </c>
      <c r="AE5" s="55">
        <v>1</v>
      </c>
      <c r="AF5" s="56">
        <f t="shared" ref="AF5:AF32" si="7">IF(AE5&gt;0,1,0)</f>
        <v>1</v>
      </c>
      <c r="AG5" s="57">
        <v>0</v>
      </c>
      <c r="AH5" s="57">
        <f t="shared" ref="AH5:AH32" si="8">IF(AG5&gt;=5,1,0)</f>
        <v>0</v>
      </c>
      <c r="AI5" s="55">
        <f t="shared" ref="AI5:AI32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E37</f>
        <v>18.100000000000001</v>
      </c>
      <c r="AO5" s="59"/>
      <c r="AP5" s="60">
        <v>27</v>
      </c>
    </row>
    <row r="6" spans="1:42" s="17" customFormat="1" ht="12.75" customHeight="1" x14ac:dyDescent="0.25">
      <c r="A6" s="61">
        <v>2</v>
      </c>
      <c r="B6" s="62">
        <v>1.7</v>
      </c>
      <c r="C6" s="62">
        <v>4.8</v>
      </c>
      <c r="D6" s="44">
        <f t="shared" ref="D6:D32" si="10">IF(OR(B6="",C6=""),"",MAX(B6,C6))</f>
        <v>4.8</v>
      </c>
      <c r="E6" s="44">
        <f t="shared" ref="E6:E32" si="11">IF(B6="","",MAX(B6,C6))</f>
        <v>4.8</v>
      </c>
      <c r="F6" s="62">
        <v>-0.1</v>
      </c>
      <c r="G6" s="62">
        <v>-1.3</v>
      </c>
      <c r="H6" s="44">
        <f t="shared" ref="H6:H32" si="12">IF(F6="","",MIN(F6,G6))</f>
        <v>-1.3</v>
      </c>
      <c r="I6" s="44">
        <f t="shared" ref="I6:I32" si="13">IF(OR(F6="",G6=""),"",MIN(F6,G6))</f>
        <v>-1.3</v>
      </c>
      <c r="J6" s="45">
        <f t="shared" si="0"/>
        <v>1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2" si="14">IF(SUM(N6,R6)&gt;19.9,1,0)</f>
        <v>0</v>
      </c>
      <c r="T6" s="44">
        <f t="shared" ref="T6:T32" si="15">IF(SUM(N6,R6)&gt;9.9,1,0)</f>
        <v>0</v>
      </c>
      <c r="U6" s="50">
        <f t="shared" si="4"/>
        <v>0</v>
      </c>
      <c r="V6" s="50">
        <f t="shared" ref="V6:V32" si="16">IF(SUM(N6,R6)&gt;0,1,0)</f>
        <v>0</v>
      </c>
      <c r="W6" s="50">
        <f t="shared" ref="W6:W32" si="17">IF(OR(N6="",R6=""),0,1)</f>
        <v>1</v>
      </c>
      <c r="X6" s="66">
        <v>2</v>
      </c>
      <c r="Y6" s="66"/>
      <c r="Z6" s="67">
        <v>2</v>
      </c>
      <c r="AA6" s="67">
        <v>3</v>
      </c>
      <c r="AB6" s="68">
        <v>0</v>
      </c>
      <c r="AC6" s="69">
        <f t="shared" si="5"/>
        <v>0</v>
      </c>
      <c r="AD6" s="54">
        <f t="shared" si="6"/>
        <v>0</v>
      </c>
      <c r="AE6" s="70">
        <v>1</v>
      </c>
      <c r="AF6" s="69">
        <f t="shared" si="7"/>
        <v>1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H38</f>
        <v>-5.2</v>
      </c>
      <c r="AO6" s="59"/>
      <c r="AP6" s="60">
        <v>3</v>
      </c>
    </row>
    <row r="7" spans="1:42" s="17" customFormat="1" ht="14.15" customHeight="1" x14ac:dyDescent="0.25">
      <c r="A7" s="18">
        <v>3</v>
      </c>
      <c r="B7" s="73">
        <v>-1.3</v>
      </c>
      <c r="C7" s="73">
        <v>5.7</v>
      </c>
      <c r="D7" s="44">
        <f t="shared" si="10"/>
        <v>5.7</v>
      </c>
      <c r="E7" s="44">
        <f t="shared" si="11"/>
        <v>5.7</v>
      </c>
      <c r="F7" s="200">
        <v>-5.2</v>
      </c>
      <c r="G7" s="74">
        <v>-3.8</v>
      </c>
      <c r="H7" s="44">
        <f t="shared" si="12"/>
        <v>-5.2</v>
      </c>
      <c r="I7" s="44">
        <f t="shared" si="13"/>
        <v>-5.2</v>
      </c>
      <c r="J7" s="45">
        <f t="shared" si="0"/>
        <v>1</v>
      </c>
      <c r="K7" s="75"/>
      <c r="L7" s="3">
        <f t="shared" si="1"/>
        <v>0</v>
      </c>
      <c r="M7" s="47"/>
      <c r="N7" s="76">
        <v>2</v>
      </c>
      <c r="O7" s="44">
        <f t="shared" si="2"/>
        <v>1</v>
      </c>
      <c r="P7" s="48">
        <f t="shared" si="3"/>
        <v>25.8</v>
      </c>
      <c r="Q7" s="77"/>
      <c r="R7" s="74">
        <v>23.8</v>
      </c>
      <c r="S7" s="44">
        <f t="shared" si="14"/>
        <v>1</v>
      </c>
      <c r="T7" s="44">
        <f t="shared" si="15"/>
        <v>1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2</v>
      </c>
      <c r="Y7" s="78"/>
      <c r="Z7" s="79">
        <v>2</v>
      </c>
      <c r="AA7" s="79">
        <v>3</v>
      </c>
      <c r="AB7" s="80">
        <v>0</v>
      </c>
      <c r="AC7" s="54">
        <f t="shared" si="5"/>
        <v>0</v>
      </c>
      <c r="AD7" s="54">
        <f t="shared" si="6"/>
        <v>0</v>
      </c>
      <c r="AE7" s="81">
        <v>1</v>
      </c>
      <c r="AF7" s="56">
        <f t="shared" si="7"/>
        <v>1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D38</f>
        <v>2.1</v>
      </c>
      <c r="AO7" s="59"/>
      <c r="AP7" s="60">
        <v>1</v>
      </c>
    </row>
    <row r="8" spans="1:42" s="17" customFormat="1" ht="12.75" customHeight="1" x14ac:dyDescent="0.25">
      <c r="A8" s="61">
        <v>4</v>
      </c>
      <c r="B8" s="62">
        <v>8.6999999999999993</v>
      </c>
      <c r="C8" s="62">
        <v>10.8</v>
      </c>
      <c r="D8" s="44">
        <f t="shared" si="10"/>
        <v>10.8</v>
      </c>
      <c r="E8" s="44">
        <f t="shared" si="11"/>
        <v>10.8</v>
      </c>
      <c r="F8" s="64">
        <v>5.2</v>
      </c>
      <c r="G8" s="62">
        <v>1.2</v>
      </c>
      <c r="H8" s="44">
        <f t="shared" si="12"/>
        <v>1.2</v>
      </c>
      <c r="I8" s="44">
        <f t="shared" si="13"/>
        <v>1.2</v>
      </c>
      <c r="J8" s="45">
        <f t="shared" si="0"/>
        <v>0</v>
      </c>
      <c r="K8" s="46"/>
      <c r="L8" s="3">
        <f t="shared" si="1"/>
        <v>0</v>
      </c>
      <c r="M8" s="85"/>
      <c r="N8" s="64" t="s">
        <v>97</v>
      </c>
      <c r="O8" s="44">
        <f t="shared" si="2"/>
        <v>1</v>
      </c>
      <c r="P8" s="48">
        <f t="shared" si="3"/>
        <v>0.2</v>
      </c>
      <c r="Q8" s="65" t="s">
        <v>98</v>
      </c>
      <c r="R8" s="64">
        <v>0.2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1</v>
      </c>
      <c r="W8" s="50">
        <f t="shared" si="17"/>
        <v>1</v>
      </c>
      <c r="X8" s="66">
        <v>0</v>
      </c>
      <c r="Y8" s="66">
        <v>2</v>
      </c>
      <c r="Z8" s="67"/>
      <c r="AA8" s="67">
        <v>2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2">
        <f>I37</f>
        <v>7.4</v>
      </c>
      <c r="AO8" s="192"/>
      <c r="AP8" s="60" t="s">
        <v>99</v>
      </c>
    </row>
    <row r="9" spans="1:42" s="17" customFormat="1" ht="12.75" customHeight="1" x14ac:dyDescent="0.25">
      <c r="A9" s="18">
        <v>5</v>
      </c>
      <c r="B9" s="73">
        <v>2.6</v>
      </c>
      <c r="C9" s="73">
        <v>10.4</v>
      </c>
      <c r="D9" s="44">
        <f t="shared" si="10"/>
        <v>10.4</v>
      </c>
      <c r="E9" s="44">
        <f t="shared" si="11"/>
        <v>10.4</v>
      </c>
      <c r="F9" s="74">
        <v>-1.1000000000000001</v>
      </c>
      <c r="G9" s="74">
        <v>2.6</v>
      </c>
      <c r="H9" s="44">
        <f t="shared" si="12"/>
        <v>-1.1000000000000001</v>
      </c>
      <c r="I9" s="44">
        <f t="shared" si="13"/>
        <v>-1.1000000000000001</v>
      </c>
      <c r="J9" s="45">
        <f t="shared" si="0"/>
        <v>1</v>
      </c>
      <c r="K9" s="46"/>
      <c r="L9" s="3">
        <f t="shared" si="1"/>
        <v>0</v>
      </c>
      <c r="M9" s="86"/>
      <c r="N9" s="87">
        <v>17</v>
      </c>
      <c r="O9" s="44">
        <f t="shared" si="2"/>
        <v>1</v>
      </c>
      <c r="P9" s="48">
        <f t="shared" si="3"/>
        <v>19.2</v>
      </c>
      <c r="Q9" s="65"/>
      <c r="R9" s="88">
        <v>2.2000000000000002</v>
      </c>
      <c r="S9" s="44">
        <f t="shared" si="14"/>
        <v>0</v>
      </c>
      <c r="T9" s="44">
        <f t="shared" si="15"/>
        <v>1</v>
      </c>
      <c r="U9" s="50">
        <f t="shared" si="4"/>
        <v>1</v>
      </c>
      <c r="V9" s="50">
        <f t="shared" si="16"/>
        <v>1</v>
      </c>
      <c r="W9" s="50">
        <f t="shared" si="17"/>
        <v>1</v>
      </c>
      <c r="X9" s="89">
        <v>0</v>
      </c>
      <c r="Y9" s="78">
        <v>1</v>
      </c>
      <c r="Z9" s="79"/>
      <c r="AA9" s="79">
        <v>2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5" customHeight="1" x14ac:dyDescent="0.25">
      <c r="A10" s="61">
        <v>6</v>
      </c>
      <c r="B10" s="62">
        <v>10.4</v>
      </c>
      <c r="C10" s="62">
        <v>8.6999999999999993</v>
      </c>
      <c r="D10" s="44">
        <f t="shared" si="10"/>
        <v>10.4</v>
      </c>
      <c r="E10" s="44">
        <f t="shared" si="11"/>
        <v>10.4</v>
      </c>
      <c r="F10" s="62">
        <v>2.6</v>
      </c>
      <c r="G10" s="62">
        <v>5.3</v>
      </c>
      <c r="H10" s="44">
        <f t="shared" si="12"/>
        <v>2.6</v>
      </c>
      <c r="I10" s="44">
        <f t="shared" si="13"/>
        <v>2.6</v>
      </c>
      <c r="J10" s="45">
        <f t="shared" si="0"/>
        <v>0</v>
      </c>
      <c r="K10" s="46"/>
      <c r="L10" s="3">
        <f t="shared" si="1"/>
        <v>0</v>
      </c>
      <c r="M10" s="49"/>
      <c r="N10" s="62" t="s">
        <v>97</v>
      </c>
      <c r="O10" s="44">
        <f t="shared" si="2"/>
        <v>1</v>
      </c>
      <c r="P10" s="48">
        <f t="shared" si="3"/>
        <v>9.6</v>
      </c>
      <c r="Q10" s="92"/>
      <c r="R10" s="62">
        <v>9.6</v>
      </c>
      <c r="S10" s="44">
        <f t="shared" si="14"/>
        <v>0</v>
      </c>
      <c r="T10" s="44">
        <f t="shared" si="15"/>
        <v>0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2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SUM(N35+R35)</f>
        <v>150.79999999999998</v>
      </c>
      <c r="AO10" s="1" t="s">
        <v>39</v>
      </c>
      <c r="AP10" s="60"/>
    </row>
    <row r="11" spans="1:42" s="17" customFormat="1" ht="14.15" customHeight="1" x14ac:dyDescent="0.25">
      <c r="A11" s="90">
        <v>7</v>
      </c>
      <c r="B11" s="73">
        <v>6.8</v>
      </c>
      <c r="C11" s="73">
        <v>7.9</v>
      </c>
      <c r="D11" s="44">
        <f t="shared" si="10"/>
        <v>7.9</v>
      </c>
      <c r="E11" s="44">
        <f t="shared" si="11"/>
        <v>7.9</v>
      </c>
      <c r="F11" s="74">
        <v>4.9000000000000004</v>
      </c>
      <c r="G11" s="74">
        <v>6.3</v>
      </c>
      <c r="H11" s="44">
        <f t="shared" si="12"/>
        <v>4.9000000000000004</v>
      </c>
      <c r="I11" s="44">
        <f t="shared" si="13"/>
        <v>4.9000000000000004</v>
      </c>
      <c r="J11" s="45">
        <f t="shared" si="0"/>
        <v>0</v>
      </c>
      <c r="K11" s="46"/>
      <c r="L11" s="3">
        <f t="shared" si="1"/>
        <v>0</v>
      </c>
      <c r="M11" s="201"/>
      <c r="N11" s="202">
        <v>2.2000000000000002</v>
      </c>
      <c r="O11" s="44">
        <f t="shared" si="2"/>
        <v>1</v>
      </c>
      <c r="P11" s="48">
        <f t="shared" si="3"/>
        <v>27.8</v>
      </c>
      <c r="Q11" s="203"/>
      <c r="R11" s="200">
        <v>25.6</v>
      </c>
      <c r="S11" s="44">
        <f t="shared" si="14"/>
        <v>1</v>
      </c>
      <c r="T11" s="44">
        <f t="shared" si="15"/>
        <v>1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1</v>
      </c>
      <c r="Z11" s="79"/>
      <c r="AA11" s="79">
        <v>1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4</v>
      </c>
      <c r="AH11" s="57">
        <f t="shared" si="8"/>
        <v>0</v>
      </c>
      <c r="AI11" s="55">
        <f t="shared" si="9"/>
        <v>1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5.9370078740157473</v>
      </c>
      <c r="AO11" s="28" t="s">
        <v>41</v>
      </c>
      <c r="AP11" s="60"/>
    </row>
    <row r="12" spans="1:42" s="17" customFormat="1" ht="14.15" customHeight="1" x14ac:dyDescent="0.25">
      <c r="A12" s="61">
        <v>8</v>
      </c>
      <c r="B12" s="62">
        <v>9.6999999999999993</v>
      </c>
      <c r="C12" s="62">
        <v>10.5</v>
      </c>
      <c r="D12" s="44">
        <f t="shared" si="10"/>
        <v>10.5</v>
      </c>
      <c r="E12" s="44">
        <f t="shared" si="11"/>
        <v>10.5</v>
      </c>
      <c r="F12" s="62">
        <v>7.5</v>
      </c>
      <c r="G12" s="62">
        <v>6.2</v>
      </c>
      <c r="H12" s="44">
        <f t="shared" si="12"/>
        <v>6.2</v>
      </c>
      <c r="I12" s="44">
        <f t="shared" si="13"/>
        <v>6.2</v>
      </c>
      <c r="J12" s="45">
        <f t="shared" si="0"/>
        <v>0</v>
      </c>
      <c r="K12" s="46"/>
      <c r="L12" s="3">
        <f t="shared" si="1"/>
        <v>0</v>
      </c>
      <c r="M12" s="49"/>
      <c r="N12" s="62">
        <v>18.600000000000001</v>
      </c>
      <c r="O12" s="44">
        <f t="shared" si="2"/>
        <v>1</v>
      </c>
      <c r="P12" s="48">
        <f t="shared" si="3"/>
        <v>19.200000000000003</v>
      </c>
      <c r="Q12" s="92"/>
      <c r="R12" s="62">
        <v>0.6</v>
      </c>
      <c r="S12" s="44">
        <f t="shared" si="14"/>
        <v>0</v>
      </c>
      <c r="T12" s="44">
        <f t="shared" si="15"/>
        <v>1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>
        <v>2</v>
      </c>
      <c r="Z12" s="67"/>
      <c r="AA12" s="67">
        <v>2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4</v>
      </c>
      <c r="AH12" s="57">
        <f t="shared" si="8"/>
        <v>0</v>
      </c>
      <c r="AI12" s="55">
        <f t="shared" si="9"/>
        <v>1</v>
      </c>
      <c r="AJ12" s="70">
        <v>0</v>
      </c>
      <c r="AK12" s="70">
        <v>0</v>
      </c>
      <c r="AL12" s="72">
        <v>0</v>
      </c>
      <c r="AM12" t="s">
        <v>42</v>
      </c>
      <c r="AN12" s="5">
        <f>MAX(P5:P32)</f>
        <v>27.8</v>
      </c>
      <c r="AO12" t="s">
        <v>39</v>
      </c>
      <c r="AP12" s="60">
        <v>7</v>
      </c>
    </row>
    <row r="13" spans="1:42" s="17" customFormat="1" ht="14.15" customHeight="1" x14ac:dyDescent="0.25">
      <c r="A13" s="18">
        <v>9</v>
      </c>
      <c r="B13" s="73">
        <v>7.4</v>
      </c>
      <c r="C13" s="87">
        <v>8.3000000000000007</v>
      </c>
      <c r="D13" s="44">
        <f t="shared" si="10"/>
        <v>8.3000000000000007</v>
      </c>
      <c r="E13" s="44">
        <f t="shared" si="11"/>
        <v>8.3000000000000007</v>
      </c>
      <c r="F13" s="88">
        <v>6.4</v>
      </c>
      <c r="G13" s="74">
        <v>6.3</v>
      </c>
      <c r="H13" s="44">
        <f t="shared" si="12"/>
        <v>6.3</v>
      </c>
      <c r="I13" s="44">
        <f t="shared" si="13"/>
        <v>6.3</v>
      </c>
      <c r="J13" s="45">
        <f t="shared" si="0"/>
        <v>0</v>
      </c>
      <c r="K13" s="46"/>
      <c r="L13" s="3">
        <f t="shared" si="1"/>
        <v>0</v>
      </c>
      <c r="M13" s="91"/>
      <c r="N13" s="76">
        <v>7.6</v>
      </c>
      <c r="O13" s="44">
        <f t="shared" si="2"/>
        <v>1</v>
      </c>
      <c r="P13" s="48">
        <f t="shared" si="3"/>
        <v>21.2</v>
      </c>
      <c r="Q13" s="92"/>
      <c r="R13" s="74">
        <v>13.6</v>
      </c>
      <c r="S13" s="44">
        <f t="shared" si="14"/>
        <v>1</v>
      </c>
      <c r="T13" s="44">
        <f t="shared" si="15"/>
        <v>1</v>
      </c>
      <c r="U13" s="50">
        <f t="shared" si="4"/>
        <v>1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4</v>
      </c>
      <c r="AH13" s="57">
        <f t="shared" si="8"/>
        <v>0</v>
      </c>
      <c r="AI13" s="55">
        <f t="shared" si="9"/>
        <v>1</v>
      </c>
      <c r="AJ13" s="82">
        <v>0</v>
      </c>
      <c r="AK13" s="82">
        <v>0</v>
      </c>
      <c r="AL13" s="84">
        <v>0</v>
      </c>
      <c r="AM13" s="223" t="s">
        <v>43</v>
      </c>
      <c r="AN13" s="223"/>
      <c r="AO13" s="223"/>
      <c r="AP13" s="223"/>
    </row>
    <row r="14" spans="1:42" s="17" customFormat="1" ht="14.15" customHeight="1" x14ac:dyDescent="0.25">
      <c r="A14" s="61">
        <v>10</v>
      </c>
      <c r="B14" s="62">
        <v>6.6</v>
      </c>
      <c r="C14" s="62">
        <v>7.3</v>
      </c>
      <c r="D14" s="44">
        <f t="shared" si="10"/>
        <v>7.3</v>
      </c>
      <c r="E14" s="44">
        <f t="shared" si="11"/>
        <v>7.3</v>
      </c>
      <c r="F14" s="62">
        <v>3</v>
      </c>
      <c r="G14" s="62">
        <v>3.9</v>
      </c>
      <c r="H14" s="44">
        <f t="shared" si="12"/>
        <v>3</v>
      </c>
      <c r="I14" s="44">
        <f t="shared" si="13"/>
        <v>3</v>
      </c>
      <c r="J14" s="45">
        <f t="shared" si="0"/>
        <v>0</v>
      </c>
      <c r="K14" s="46"/>
      <c r="L14" s="3">
        <f t="shared" si="1"/>
        <v>0</v>
      </c>
      <c r="M14" s="85"/>
      <c r="N14" s="64">
        <v>0.6</v>
      </c>
      <c r="O14" s="44">
        <f t="shared" si="2"/>
        <v>1</v>
      </c>
      <c r="P14" s="48">
        <f t="shared" si="3"/>
        <v>2.2000000000000002</v>
      </c>
      <c r="Q14" s="95"/>
      <c r="R14" s="64">
        <v>1.6</v>
      </c>
      <c r="S14" s="44">
        <f t="shared" si="14"/>
        <v>0</v>
      </c>
      <c r="T14" s="44">
        <f t="shared" si="15"/>
        <v>0</v>
      </c>
      <c r="U14" s="50">
        <f t="shared" si="4"/>
        <v>1</v>
      </c>
      <c r="V14" s="50">
        <f t="shared" si="16"/>
        <v>1</v>
      </c>
      <c r="W14" s="50">
        <f t="shared" si="17"/>
        <v>1</v>
      </c>
      <c r="X14" s="66">
        <v>0</v>
      </c>
      <c r="Y14" s="66">
        <v>2</v>
      </c>
      <c r="Z14" s="67"/>
      <c r="AA14" s="67">
        <v>2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4</v>
      </c>
      <c r="AH14" s="57">
        <f t="shared" si="8"/>
        <v>0</v>
      </c>
      <c r="AI14" s="55">
        <f t="shared" si="9"/>
        <v>1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SUM(J5:J32)</f>
        <v>6</v>
      </c>
      <c r="AO14" s="98"/>
      <c r="AP14" s="99"/>
    </row>
    <row r="15" spans="1:42" s="17" customFormat="1" ht="14.15" customHeight="1" x14ac:dyDescent="0.25">
      <c r="A15" s="18">
        <v>11</v>
      </c>
      <c r="B15" s="73">
        <v>6</v>
      </c>
      <c r="C15" s="87">
        <v>10.3</v>
      </c>
      <c r="D15" s="44">
        <f t="shared" si="10"/>
        <v>10.3</v>
      </c>
      <c r="E15" s="44">
        <f t="shared" si="11"/>
        <v>10.3</v>
      </c>
      <c r="F15" s="88">
        <v>3.3</v>
      </c>
      <c r="G15" s="74">
        <v>2.2999999999999998</v>
      </c>
      <c r="H15" s="44">
        <f t="shared" si="12"/>
        <v>2.2999999999999998</v>
      </c>
      <c r="I15" s="44">
        <f t="shared" si="13"/>
        <v>2.2999999999999998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SUM(L5:L32)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7.1</v>
      </c>
      <c r="C16" s="62">
        <v>9.5</v>
      </c>
      <c r="D16" s="44">
        <f t="shared" si="10"/>
        <v>9.5</v>
      </c>
      <c r="E16" s="44">
        <f t="shared" si="11"/>
        <v>9.5</v>
      </c>
      <c r="F16" s="62">
        <v>0.5</v>
      </c>
      <c r="G16" s="62">
        <v>7.1</v>
      </c>
      <c r="H16" s="44">
        <f t="shared" si="12"/>
        <v>0.5</v>
      </c>
      <c r="I16" s="44">
        <f t="shared" si="13"/>
        <v>0.5</v>
      </c>
      <c r="J16" s="45">
        <f t="shared" si="0"/>
        <v>0</v>
      </c>
      <c r="K16" s="46"/>
      <c r="L16" s="3">
        <f t="shared" si="1"/>
        <v>0</v>
      </c>
      <c r="M16" s="49"/>
      <c r="N16" s="62">
        <v>1.6</v>
      </c>
      <c r="O16" s="44">
        <f t="shared" si="2"/>
        <v>1</v>
      </c>
      <c r="P16" s="48">
        <f t="shared" si="3"/>
        <v>1.8</v>
      </c>
      <c r="Q16" s="95"/>
      <c r="R16" s="64">
        <v>0.2</v>
      </c>
      <c r="S16" s="44">
        <f t="shared" si="14"/>
        <v>0</v>
      </c>
      <c r="T16" s="44">
        <f t="shared" si="15"/>
        <v>0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1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SUM(V5:V32)</f>
        <v>22</v>
      </c>
      <c r="AO16" s="100"/>
      <c r="AP16" s="99"/>
    </row>
    <row r="17" spans="1:43" s="17" customFormat="1" ht="14.15" customHeight="1" x14ac:dyDescent="0.25">
      <c r="A17" s="18">
        <v>13</v>
      </c>
      <c r="B17" s="73">
        <v>8.4</v>
      </c>
      <c r="C17" s="73">
        <v>11.1</v>
      </c>
      <c r="D17" s="44">
        <f t="shared" si="10"/>
        <v>11.1</v>
      </c>
      <c r="E17" s="44">
        <f t="shared" si="11"/>
        <v>11.1</v>
      </c>
      <c r="F17" s="88">
        <v>5</v>
      </c>
      <c r="G17" s="74">
        <v>4.4000000000000004</v>
      </c>
      <c r="H17" s="44">
        <f t="shared" si="12"/>
        <v>4.4000000000000004</v>
      </c>
      <c r="I17" s="44">
        <f t="shared" si="13"/>
        <v>4.4000000000000004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1</v>
      </c>
      <c r="P17" s="48">
        <f t="shared" si="3"/>
        <v>0.2</v>
      </c>
      <c r="Q17" s="95" t="s">
        <v>98</v>
      </c>
      <c r="R17" s="88">
        <v>0.2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SUM(U5:U32)</f>
        <v>15</v>
      </c>
      <c r="AQ17" s="96"/>
    </row>
    <row r="18" spans="1:43" s="17" customFormat="1" ht="14.15" customHeight="1" x14ac:dyDescent="0.25">
      <c r="A18" s="61">
        <v>14</v>
      </c>
      <c r="B18" s="62">
        <v>5.8</v>
      </c>
      <c r="C18" s="64">
        <v>10.4</v>
      </c>
      <c r="D18" s="44">
        <f t="shared" si="10"/>
        <v>10.4</v>
      </c>
      <c r="E18" s="44">
        <f t="shared" si="11"/>
        <v>10.4</v>
      </c>
      <c r="F18" s="62">
        <v>2.2000000000000002</v>
      </c>
      <c r="G18" s="64">
        <v>2.2000000000000002</v>
      </c>
      <c r="H18" s="44">
        <f t="shared" si="12"/>
        <v>2.2000000000000002</v>
      </c>
      <c r="I18" s="44">
        <f t="shared" si="13"/>
        <v>2.2000000000000002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1</v>
      </c>
      <c r="P18" s="48">
        <f t="shared" si="3"/>
        <v>0.2</v>
      </c>
      <c r="Q18" s="92" t="s">
        <v>98</v>
      </c>
      <c r="R18" s="62">
        <v>0.2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1</v>
      </c>
      <c r="W18" s="50">
        <f t="shared" si="17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1</v>
      </c>
      <c r="AL18" s="72">
        <v>0</v>
      </c>
      <c r="AM18" s="17" t="s">
        <v>94</v>
      </c>
      <c r="AN18" s="197">
        <f>SUM(T5:T32)</f>
        <v>6</v>
      </c>
      <c r="AQ18" s="96"/>
    </row>
    <row r="19" spans="1:43" s="17" customFormat="1" ht="14.15" customHeight="1" x14ac:dyDescent="0.25">
      <c r="A19" s="18">
        <v>15</v>
      </c>
      <c r="B19" s="87">
        <v>2.4</v>
      </c>
      <c r="C19" s="73">
        <v>12.9</v>
      </c>
      <c r="D19" s="44">
        <f t="shared" si="10"/>
        <v>12.9</v>
      </c>
      <c r="E19" s="44">
        <f t="shared" si="11"/>
        <v>12.9</v>
      </c>
      <c r="F19" s="74">
        <v>-0.8</v>
      </c>
      <c r="G19" s="88">
        <v>2.1</v>
      </c>
      <c r="H19" s="44">
        <f t="shared" si="12"/>
        <v>-0.8</v>
      </c>
      <c r="I19" s="44">
        <f t="shared" si="13"/>
        <v>-0.8</v>
      </c>
      <c r="J19" s="45">
        <f t="shared" si="0"/>
        <v>1</v>
      </c>
      <c r="K19" s="46"/>
      <c r="L19" s="3">
        <f t="shared" si="1"/>
        <v>0</v>
      </c>
      <c r="M19" s="104"/>
      <c r="N19" s="87">
        <v>0</v>
      </c>
      <c r="O19" s="44">
        <f t="shared" si="2"/>
        <v>1</v>
      </c>
      <c r="P19" s="48">
        <f t="shared" si="3"/>
        <v>1.8</v>
      </c>
      <c r="Q19" s="65"/>
      <c r="R19" s="88">
        <v>1.8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1</v>
      </c>
      <c r="AL19" s="84">
        <v>0</v>
      </c>
      <c r="AM19" s="17" t="s">
        <v>95</v>
      </c>
      <c r="AN19" s="197">
        <f>SUM(S5:S32)</f>
        <v>3</v>
      </c>
    </row>
    <row r="20" spans="1:43" s="17" customFormat="1" ht="14.15" customHeight="1" x14ac:dyDescent="0.25">
      <c r="A20" s="61">
        <v>16</v>
      </c>
      <c r="B20" s="64">
        <v>9.8000000000000007</v>
      </c>
      <c r="C20" s="64">
        <v>11.6</v>
      </c>
      <c r="D20" s="44">
        <f t="shared" si="10"/>
        <v>11.6</v>
      </c>
      <c r="E20" s="44">
        <f t="shared" si="11"/>
        <v>11.6</v>
      </c>
      <c r="F20" s="64">
        <v>4.9000000000000004</v>
      </c>
      <c r="G20" s="64">
        <v>8.9</v>
      </c>
      <c r="H20" s="44">
        <f t="shared" si="12"/>
        <v>4.9000000000000004</v>
      </c>
      <c r="I20" s="44">
        <f t="shared" si="13"/>
        <v>4.9000000000000004</v>
      </c>
      <c r="J20" s="45">
        <f t="shared" si="0"/>
        <v>0</v>
      </c>
      <c r="K20" s="46"/>
      <c r="L20" s="3">
        <f t="shared" si="1"/>
        <v>0</v>
      </c>
      <c r="M20" s="85"/>
      <c r="N20" s="64">
        <v>0.2</v>
      </c>
      <c r="O20" s="44">
        <f t="shared" si="2"/>
        <v>1</v>
      </c>
      <c r="P20" s="48">
        <f t="shared" si="3"/>
        <v>0.2</v>
      </c>
      <c r="Q20" s="95"/>
      <c r="R20" s="64">
        <v>0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4" t="s">
        <v>48</v>
      </c>
      <c r="AN20" s="224"/>
      <c r="AO20" s="224"/>
      <c r="AP20" s="224"/>
    </row>
    <row r="21" spans="1:43" s="17" customFormat="1" ht="14.15" customHeight="1" x14ac:dyDescent="0.25">
      <c r="A21" s="18">
        <v>17</v>
      </c>
      <c r="B21" s="87">
        <v>9.3000000000000007</v>
      </c>
      <c r="C21" s="73">
        <v>11.4</v>
      </c>
      <c r="D21" s="44">
        <f t="shared" si="10"/>
        <v>11.4</v>
      </c>
      <c r="E21" s="44">
        <f t="shared" si="11"/>
        <v>11.4</v>
      </c>
      <c r="F21" s="88">
        <v>4.8</v>
      </c>
      <c r="G21" s="88">
        <v>6.9</v>
      </c>
      <c r="H21" s="44">
        <f t="shared" si="12"/>
        <v>4.8</v>
      </c>
      <c r="I21" s="44">
        <f t="shared" si="13"/>
        <v>4.8</v>
      </c>
      <c r="J21" s="45">
        <f t="shared" si="0"/>
        <v>0</v>
      </c>
      <c r="K21" s="46"/>
      <c r="L21" s="3">
        <f t="shared" si="1"/>
        <v>0</v>
      </c>
      <c r="M21" s="104"/>
      <c r="N21" s="87">
        <v>0.4</v>
      </c>
      <c r="O21" s="44">
        <f t="shared" si="2"/>
        <v>1</v>
      </c>
      <c r="P21" s="48">
        <f t="shared" si="3"/>
        <v>1</v>
      </c>
      <c r="Q21" s="95"/>
      <c r="R21" s="88">
        <v>0.6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05" t="s">
        <v>49</v>
      </c>
      <c r="AN21" s="205"/>
      <c r="AO21" s="205"/>
      <c r="AP21" s="205"/>
    </row>
    <row r="22" spans="1:43" s="17" customFormat="1" ht="14.15" customHeight="1" x14ac:dyDescent="0.25">
      <c r="A22" s="61">
        <v>18</v>
      </c>
      <c r="B22" s="64">
        <v>9</v>
      </c>
      <c r="C22" s="62">
        <v>9.6</v>
      </c>
      <c r="D22" s="44">
        <f t="shared" si="10"/>
        <v>9.6</v>
      </c>
      <c r="E22" s="44">
        <f t="shared" si="11"/>
        <v>9.6</v>
      </c>
      <c r="F22" s="62">
        <v>7.8</v>
      </c>
      <c r="G22" s="204">
        <v>7.4</v>
      </c>
      <c r="H22" s="44">
        <f t="shared" si="12"/>
        <v>7.4</v>
      </c>
      <c r="I22" s="44">
        <f t="shared" si="13"/>
        <v>7.4</v>
      </c>
      <c r="J22" s="45">
        <f t="shared" si="0"/>
        <v>0</v>
      </c>
      <c r="K22" s="46"/>
      <c r="L22" s="3">
        <f t="shared" si="1"/>
        <v>0</v>
      </c>
      <c r="M22" s="85"/>
      <c r="N22" s="64">
        <v>1</v>
      </c>
      <c r="O22" s="44">
        <f t="shared" si="2"/>
        <v>1</v>
      </c>
      <c r="P22" s="48">
        <f t="shared" si="3"/>
        <v>1.6</v>
      </c>
      <c r="Q22" s="65"/>
      <c r="R22" s="64">
        <v>0.6</v>
      </c>
      <c r="S22" s="44">
        <f t="shared" si="14"/>
        <v>0</v>
      </c>
      <c r="T22" s="44">
        <f t="shared" si="15"/>
        <v>0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7.8</v>
      </c>
      <c r="C23" s="73">
        <v>9.3000000000000007</v>
      </c>
      <c r="D23" s="44">
        <f t="shared" si="10"/>
        <v>9.3000000000000007</v>
      </c>
      <c r="E23" s="44">
        <f t="shared" si="11"/>
        <v>9.3000000000000007</v>
      </c>
      <c r="F23" s="74">
        <v>6.3</v>
      </c>
      <c r="G23" s="74">
        <v>6.9</v>
      </c>
      <c r="H23" s="44">
        <f t="shared" si="12"/>
        <v>6.3</v>
      </c>
      <c r="I23" s="44">
        <f t="shared" si="13"/>
        <v>6.3</v>
      </c>
      <c r="J23" s="45">
        <f t="shared" si="0"/>
        <v>0</v>
      </c>
      <c r="K23" s="75"/>
      <c r="L23" s="3">
        <f t="shared" si="1"/>
        <v>0</v>
      </c>
      <c r="M23" s="91"/>
      <c r="N23" s="73" t="s">
        <v>97</v>
      </c>
      <c r="O23" s="44">
        <f t="shared" si="2"/>
        <v>0</v>
      </c>
      <c r="P23" s="48">
        <f t="shared" si="3"/>
        <v>0</v>
      </c>
      <c r="Q23" s="77"/>
      <c r="R23" s="74" t="s">
        <v>97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8.8000000000000007</v>
      </c>
      <c r="C24" s="64">
        <v>10.6</v>
      </c>
      <c r="D24" s="44">
        <f t="shared" si="10"/>
        <v>10.6</v>
      </c>
      <c r="E24" s="44">
        <f t="shared" si="11"/>
        <v>10.6</v>
      </c>
      <c r="F24" s="204">
        <v>7.4</v>
      </c>
      <c r="G24" s="64">
        <v>8.5</v>
      </c>
      <c r="H24" s="44">
        <f t="shared" si="12"/>
        <v>7.4</v>
      </c>
      <c r="I24" s="44">
        <f t="shared" si="13"/>
        <v>7.4</v>
      </c>
      <c r="J24" s="45">
        <f t="shared" si="0"/>
        <v>0</v>
      </c>
      <c r="K24" s="75"/>
      <c r="L24" s="3">
        <f t="shared" si="1"/>
        <v>0</v>
      </c>
      <c r="M24" s="63"/>
      <c r="N24" s="64">
        <v>5</v>
      </c>
      <c r="O24" s="44">
        <f t="shared" si="2"/>
        <v>1</v>
      </c>
      <c r="P24" s="48">
        <f t="shared" si="3"/>
        <v>10.8</v>
      </c>
      <c r="Q24" s="95"/>
      <c r="R24" s="64">
        <v>5.8</v>
      </c>
      <c r="S24" s="44">
        <f t="shared" si="14"/>
        <v>0</v>
      </c>
      <c r="T24" s="44">
        <f t="shared" si="15"/>
        <v>1</v>
      </c>
      <c r="U24" s="50">
        <f t="shared" si="4"/>
        <v>1</v>
      </c>
      <c r="V24" s="50">
        <f t="shared" si="16"/>
        <v>1</v>
      </c>
      <c r="W24" s="50">
        <f t="shared" si="17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05" t="s">
        <v>52</v>
      </c>
      <c r="AN24" s="205"/>
      <c r="AO24" s="205"/>
      <c r="AP24" s="205"/>
    </row>
    <row r="25" spans="1:43" s="17" customFormat="1" ht="14.15" customHeight="1" x14ac:dyDescent="0.25">
      <c r="A25" s="18">
        <v>21</v>
      </c>
      <c r="B25" s="87">
        <v>10.1</v>
      </c>
      <c r="C25" s="73">
        <v>14.2</v>
      </c>
      <c r="D25" s="44">
        <f t="shared" si="10"/>
        <v>14.2</v>
      </c>
      <c r="E25" s="44">
        <f t="shared" si="11"/>
        <v>14.2</v>
      </c>
      <c r="F25" s="88">
        <v>8.5</v>
      </c>
      <c r="G25" s="88">
        <v>6.4</v>
      </c>
      <c r="H25" s="44">
        <f t="shared" si="12"/>
        <v>6.4</v>
      </c>
      <c r="I25" s="44">
        <f t="shared" si="13"/>
        <v>6.4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1</v>
      </c>
      <c r="Z25" s="79"/>
      <c r="AA25" s="79">
        <v>1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7.8</v>
      </c>
      <c r="C26" s="64">
        <v>11.7</v>
      </c>
      <c r="D26" s="44">
        <f t="shared" si="10"/>
        <v>11.7</v>
      </c>
      <c r="E26" s="44">
        <f t="shared" si="11"/>
        <v>11.7</v>
      </c>
      <c r="F26" s="62">
        <v>5.9</v>
      </c>
      <c r="G26" s="64">
        <v>4.9000000000000004</v>
      </c>
      <c r="H26" s="44">
        <f t="shared" si="12"/>
        <v>4.9000000000000004</v>
      </c>
      <c r="I26" s="44">
        <f t="shared" si="13"/>
        <v>4.9000000000000004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1</v>
      </c>
      <c r="P26" s="48">
        <f t="shared" si="3"/>
        <v>0.2</v>
      </c>
      <c r="Q26" s="92" t="s">
        <v>98</v>
      </c>
      <c r="R26" s="62">
        <v>0.2</v>
      </c>
      <c r="S26" s="44">
        <f t="shared" si="14"/>
        <v>0</v>
      </c>
      <c r="T26" s="44">
        <f t="shared" si="15"/>
        <v>0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4.9000000000000004</v>
      </c>
      <c r="C27" s="73">
        <v>13</v>
      </c>
      <c r="D27" s="44">
        <f t="shared" si="10"/>
        <v>13</v>
      </c>
      <c r="E27" s="44">
        <f t="shared" si="11"/>
        <v>13</v>
      </c>
      <c r="F27" s="74">
        <v>1.2</v>
      </c>
      <c r="G27" s="88">
        <v>3.6</v>
      </c>
      <c r="H27" s="44">
        <f t="shared" si="12"/>
        <v>1.2</v>
      </c>
      <c r="I27" s="44">
        <f t="shared" si="13"/>
        <v>1.2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0.2</v>
      </c>
      <c r="Q27" s="92" t="s">
        <v>98</v>
      </c>
      <c r="R27" s="74">
        <v>0.2</v>
      </c>
      <c r="S27" s="44">
        <f t="shared" si="14"/>
        <v>0</v>
      </c>
      <c r="T27" s="44">
        <f t="shared" si="15"/>
        <v>0</v>
      </c>
      <c r="U27" s="50">
        <f t="shared" ref="U27:U32" si="18">IF(SUM(N27,R27)&gt;0.9,1,0)</f>
        <v>0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8.1999999999999993</v>
      </c>
      <c r="C28" s="62">
        <v>14.6</v>
      </c>
      <c r="D28" s="44">
        <f t="shared" si="10"/>
        <v>14.6</v>
      </c>
      <c r="E28" s="44">
        <f t="shared" si="11"/>
        <v>14.6</v>
      </c>
      <c r="F28" s="64">
        <v>2.2000000000000002</v>
      </c>
      <c r="G28" s="64">
        <v>5</v>
      </c>
      <c r="H28" s="44">
        <f t="shared" si="12"/>
        <v>2.2000000000000002</v>
      </c>
      <c r="I28" s="44">
        <f t="shared" si="13"/>
        <v>2.2000000000000002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1</v>
      </c>
      <c r="P28" s="48">
        <f t="shared" si="3"/>
        <v>0.2</v>
      </c>
      <c r="Q28" s="92" t="s">
        <v>98</v>
      </c>
      <c r="R28" s="62">
        <v>0.2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5.4</v>
      </c>
      <c r="C29" s="73">
        <v>15.5</v>
      </c>
      <c r="D29" s="44">
        <f t="shared" si="10"/>
        <v>15.5</v>
      </c>
      <c r="E29" s="44">
        <f t="shared" si="11"/>
        <v>15.5</v>
      </c>
      <c r="F29" s="74">
        <v>-1</v>
      </c>
      <c r="G29" s="120">
        <v>3.4</v>
      </c>
      <c r="H29" s="44">
        <f t="shared" si="12"/>
        <v>-1</v>
      </c>
      <c r="I29" s="44">
        <f t="shared" si="13"/>
        <v>-1</v>
      </c>
      <c r="J29" s="45">
        <f t="shared" si="0"/>
        <v>1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1">
        <v>5.6</v>
      </c>
      <c r="C30" s="62">
        <v>16.600000000000001</v>
      </c>
      <c r="D30" s="44">
        <f t="shared" si="10"/>
        <v>16.600000000000001</v>
      </c>
      <c r="E30" s="44">
        <f t="shared" si="11"/>
        <v>16.600000000000001</v>
      </c>
      <c r="F30" s="64">
        <v>0.4</v>
      </c>
      <c r="G30" s="64">
        <v>5.4</v>
      </c>
      <c r="H30" s="44">
        <f t="shared" si="12"/>
        <v>0.4</v>
      </c>
      <c r="I30" s="44">
        <f t="shared" si="13"/>
        <v>0.4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1</v>
      </c>
      <c r="P30" s="48">
        <f t="shared" si="3"/>
        <v>0.2</v>
      </c>
      <c r="Q30" s="95" t="s">
        <v>98</v>
      </c>
      <c r="R30" s="64">
        <v>0.2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5.4</v>
      </c>
      <c r="C31" s="202">
        <v>18.100000000000001</v>
      </c>
      <c r="D31" s="44">
        <f t="shared" si="10"/>
        <v>18.100000000000001</v>
      </c>
      <c r="E31" s="44">
        <f t="shared" si="11"/>
        <v>18.100000000000001</v>
      </c>
      <c r="F31" s="74">
        <v>0.3</v>
      </c>
      <c r="G31" s="88">
        <v>4.8</v>
      </c>
      <c r="H31" s="44">
        <f t="shared" si="12"/>
        <v>0.3</v>
      </c>
      <c r="I31" s="44">
        <f t="shared" si="13"/>
        <v>0.3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1</v>
      </c>
      <c r="P31" s="48">
        <f t="shared" si="3"/>
        <v>1.6</v>
      </c>
      <c r="Q31" s="65"/>
      <c r="R31" s="88">
        <v>1.6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05" t="s">
        <v>59</v>
      </c>
      <c r="AN31" s="205"/>
      <c r="AO31" s="205"/>
      <c r="AP31" s="205"/>
    </row>
    <row r="32" spans="1:43" s="17" customFormat="1" ht="14.15" customHeight="1" x14ac:dyDescent="0.25">
      <c r="A32" s="61">
        <v>28</v>
      </c>
      <c r="B32" s="64">
        <v>9.3000000000000007</v>
      </c>
      <c r="C32" s="62">
        <v>11</v>
      </c>
      <c r="D32" s="44">
        <f t="shared" si="10"/>
        <v>11</v>
      </c>
      <c r="E32" s="44">
        <f t="shared" si="11"/>
        <v>11</v>
      </c>
      <c r="F32" s="64">
        <v>3.3</v>
      </c>
      <c r="G32" s="64">
        <v>9.1999999999999993</v>
      </c>
      <c r="H32" s="44">
        <f t="shared" si="12"/>
        <v>3.3</v>
      </c>
      <c r="I32" s="44">
        <f t="shared" si="13"/>
        <v>3.3</v>
      </c>
      <c r="J32" s="45">
        <f t="shared" si="0"/>
        <v>0</v>
      </c>
      <c r="K32" s="46"/>
      <c r="L32" s="3">
        <f t="shared" si="1"/>
        <v>0</v>
      </c>
      <c r="M32" s="85"/>
      <c r="N32" s="64">
        <v>5</v>
      </c>
      <c r="O32" s="44">
        <f t="shared" si="2"/>
        <v>1</v>
      </c>
      <c r="P32" s="48">
        <f t="shared" si="3"/>
        <v>5.6</v>
      </c>
      <c r="Q32" s="65"/>
      <c r="R32" s="64">
        <v>0.6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/>
      <c r="B33" s="124"/>
      <c r="C33" s="123"/>
      <c r="D33" s="123"/>
      <c r="E33" s="123"/>
      <c r="F33" s="124"/>
      <c r="G33" s="123"/>
      <c r="H33" s="123"/>
      <c r="I33" s="87"/>
      <c r="J33" s="45"/>
      <c r="K33" s="62"/>
      <c r="L33" s="3"/>
      <c r="M33" s="92"/>
      <c r="N33" s="124"/>
      <c r="O33" s="44"/>
      <c r="P33" s="48"/>
      <c r="Q33" s="92"/>
      <c r="R33" s="124"/>
      <c r="S33" s="73"/>
      <c r="T33" s="73"/>
      <c r="U33" s="50"/>
      <c r="V33" s="50"/>
      <c r="W33" s="87"/>
      <c r="X33" s="130"/>
      <c r="Y33" s="125"/>
      <c r="Z33" s="126"/>
      <c r="AA33" s="126"/>
      <c r="AB33" s="127"/>
      <c r="AC33" s="54"/>
      <c r="AD33" s="54"/>
      <c r="AE33" s="128"/>
      <c r="AF33" s="69"/>
      <c r="AG33" s="128"/>
      <c r="AH33" s="57"/>
      <c r="AI33" s="55"/>
      <c r="AJ33" s="128"/>
      <c r="AK33" s="128"/>
      <c r="AL33" s="129"/>
      <c r="AM33" s="205" t="s">
        <v>61</v>
      </c>
      <c r="AN33" s="205"/>
      <c r="AO33" s="205"/>
      <c r="AP33" s="205"/>
    </row>
    <row r="34" spans="1:42" s="28" customFormat="1" ht="14.15" customHeight="1" x14ac:dyDescent="0.25">
      <c r="A34" s="29"/>
      <c r="B34" s="123"/>
      <c r="C34" s="123"/>
      <c r="D34" s="123"/>
      <c r="E34" s="123"/>
      <c r="F34" s="123"/>
      <c r="G34" s="123"/>
      <c r="H34" s="123"/>
      <c r="I34" s="123"/>
      <c r="J34" s="131"/>
      <c r="K34" s="123"/>
      <c r="L34" s="3"/>
      <c r="M34" s="132"/>
      <c r="N34" s="123"/>
      <c r="O34" s="123"/>
      <c r="P34" s="133"/>
      <c r="Q34" s="132"/>
      <c r="R34" s="123"/>
      <c r="S34" s="123"/>
      <c r="T34" s="123"/>
      <c r="U34" s="64"/>
      <c r="V34" s="64"/>
      <c r="W34" s="123"/>
      <c r="X34" s="134" t="s">
        <v>63</v>
      </c>
      <c r="Y34" s="125" t="s">
        <v>64</v>
      </c>
      <c r="Z34" s="126" t="s">
        <v>64</v>
      </c>
      <c r="AA34" s="126" t="s">
        <v>64</v>
      </c>
      <c r="AB34" s="125" t="s">
        <v>64</v>
      </c>
      <c r="AC34" s="135"/>
      <c r="AD34" s="136"/>
      <c r="AE34" s="126" t="s">
        <v>64</v>
      </c>
      <c r="AF34" s="126"/>
      <c r="AG34" s="126" t="s">
        <v>64</v>
      </c>
      <c r="AH34" s="126"/>
      <c r="AI34" s="126"/>
      <c r="AJ34" s="128" t="s">
        <v>64</v>
      </c>
      <c r="AK34" s="128" t="s">
        <v>64</v>
      </c>
      <c r="AL34" s="129" t="s">
        <v>64</v>
      </c>
      <c r="AM34" s="111" t="s">
        <v>62</v>
      </c>
      <c r="AN34" s="112"/>
      <c r="AO34" s="112"/>
      <c r="AP34" s="110"/>
    </row>
    <row r="35" spans="1:42" s="17" customFormat="1" ht="14.15" customHeight="1" x14ac:dyDescent="0.25">
      <c r="A35" s="137" t="s">
        <v>66</v>
      </c>
      <c r="B35" s="138">
        <f t="shared" ref="B35:I35" si="19">SUM(B5:B32)</f>
        <v>184.60000000000002</v>
      </c>
      <c r="C35" s="138">
        <f t="shared" si="19"/>
        <v>297.89999999999998</v>
      </c>
      <c r="D35" s="138">
        <f t="shared" si="19"/>
        <v>299.60000000000002</v>
      </c>
      <c r="E35" s="138">
        <f t="shared" si="19"/>
        <v>299.60000000000002</v>
      </c>
      <c r="F35" s="138">
        <f t="shared" si="19"/>
        <v>84.9</v>
      </c>
      <c r="G35" s="138">
        <f t="shared" si="19"/>
        <v>126.90000000000002</v>
      </c>
      <c r="H35" s="138">
        <f t="shared" si="19"/>
        <v>73.2</v>
      </c>
      <c r="I35" s="138">
        <f t="shared" si="19"/>
        <v>73.2</v>
      </c>
      <c r="J35" s="139"/>
      <c r="K35" s="138">
        <f>SUM(K5:K32)</f>
        <v>0</v>
      </c>
      <c r="L35" s="3"/>
      <c r="M35" s="140"/>
      <c r="N35" s="141">
        <f>SUM(N5:N32)</f>
        <v>61.2</v>
      </c>
      <c r="O35" s="138"/>
      <c r="P35" s="142"/>
      <c r="Q35" s="140"/>
      <c r="R35" s="138">
        <f>SUM(R5:R32)</f>
        <v>89.59999999999998</v>
      </c>
      <c r="S35" s="138"/>
      <c r="T35" s="138"/>
      <c r="U35" s="138"/>
      <c r="V35" s="138">
        <f>SUM(V5:V32)</f>
        <v>22</v>
      </c>
      <c r="W35" s="138">
        <f>SUM(W5:W32)</f>
        <v>28</v>
      </c>
      <c r="X35" s="143"/>
      <c r="Y35" s="143"/>
      <c r="Z35" s="144"/>
      <c r="AA35" s="144"/>
      <c r="AB35" s="145">
        <f>SUM(AD5:AD32)</f>
        <v>1</v>
      </c>
      <c r="AC35" s="146"/>
      <c r="AD35" s="146"/>
      <c r="AE35" s="147">
        <f>SUM(AE5:AE32)</f>
        <v>3</v>
      </c>
      <c r="AF35" s="147"/>
      <c r="AG35" s="146">
        <f>SUM(AH5:AH32)</f>
        <v>0</v>
      </c>
      <c r="AH35" s="148"/>
      <c r="AI35" s="148"/>
      <c r="AJ35" s="146">
        <f>SUM(AJ5:AJ32)</f>
        <v>0</v>
      </c>
      <c r="AK35" s="146">
        <f>SUM(AK5:AK32)</f>
        <v>2</v>
      </c>
      <c r="AL35" s="149">
        <f>SUM(AL5:AL32)</f>
        <v>0</v>
      </c>
      <c r="AM35" s="108" t="s">
        <v>65</v>
      </c>
      <c r="AN35" s="109"/>
      <c r="AO35" s="109"/>
      <c r="AP35" s="110"/>
    </row>
    <row r="36" spans="1:42" s="28" customFormat="1" ht="14.15" customHeight="1" x14ac:dyDescent="0.25">
      <c r="A36" s="137" t="s">
        <v>68</v>
      </c>
      <c r="B36" s="138">
        <f t="shared" ref="B36:I36" si="20">AVERAGE(B5:B32)</f>
        <v>6.5928571428571434</v>
      </c>
      <c r="C36" s="138">
        <f t="shared" si="20"/>
        <v>10.639285714285714</v>
      </c>
      <c r="D36" s="138">
        <f t="shared" si="20"/>
        <v>10.700000000000001</v>
      </c>
      <c r="E36" s="138">
        <f t="shared" si="20"/>
        <v>10.700000000000001</v>
      </c>
      <c r="F36" s="138">
        <f t="shared" si="20"/>
        <v>3.0321428571428575</v>
      </c>
      <c r="G36" s="138">
        <f t="shared" si="20"/>
        <v>4.5321428571428575</v>
      </c>
      <c r="H36" s="138">
        <f t="shared" si="20"/>
        <v>2.6142857142857143</v>
      </c>
      <c r="I36" s="138">
        <f t="shared" si="20"/>
        <v>2.6142857142857143</v>
      </c>
      <c r="J36" s="139"/>
      <c r="K36" s="138" t="e">
        <f>AVERAGE(K5:K32)</f>
        <v>#DIV/0!</v>
      </c>
      <c r="L36" s="3"/>
      <c r="M36" s="140"/>
      <c r="N36" s="87"/>
      <c r="O36" s="150"/>
      <c r="P36" s="142"/>
      <c r="Q36" s="151"/>
      <c r="R36" s="138"/>
      <c r="S36" s="138"/>
      <c r="T36" s="138"/>
      <c r="U36" s="150"/>
      <c r="V36" s="138"/>
      <c r="W36" s="138"/>
      <c r="X36" s="152"/>
      <c r="Y36" s="143"/>
      <c r="Z36" s="144"/>
      <c r="AA36" s="144"/>
      <c r="AB36" s="153"/>
      <c r="AC36" s="154"/>
      <c r="AD36" s="154"/>
      <c r="AE36" s="154"/>
      <c r="AF36" s="154"/>
      <c r="AG36" s="146">
        <f>SUM(AI5:AI32)</f>
        <v>4</v>
      </c>
      <c r="AH36" s="154"/>
      <c r="AI36" s="154"/>
      <c r="AJ36" s="148"/>
      <c r="AK36" s="148"/>
      <c r="AL36" s="155"/>
      <c r="AM36" s="111" t="s">
        <v>67</v>
      </c>
      <c r="AN36" s="112"/>
      <c r="AO36" s="112"/>
      <c r="AP36" s="110"/>
    </row>
    <row r="37" spans="1:42" s="17" customFormat="1" ht="14.15" customHeight="1" x14ac:dyDescent="0.25">
      <c r="A37" s="137" t="s">
        <v>70</v>
      </c>
      <c r="B37" s="138">
        <f t="shared" ref="B37:I37" si="21">MAX(B5:B32)</f>
        <v>10.4</v>
      </c>
      <c r="C37" s="138">
        <f t="shared" si="21"/>
        <v>18.100000000000001</v>
      </c>
      <c r="D37" s="138">
        <f t="shared" si="21"/>
        <v>18.100000000000001</v>
      </c>
      <c r="E37" s="138">
        <f t="shared" si="21"/>
        <v>18.100000000000001</v>
      </c>
      <c r="F37" s="138">
        <f t="shared" si="21"/>
        <v>8.5</v>
      </c>
      <c r="G37" s="138">
        <f t="shared" si="21"/>
        <v>9.1999999999999993</v>
      </c>
      <c r="H37" s="138">
        <f t="shared" si="21"/>
        <v>7.4</v>
      </c>
      <c r="I37" s="138">
        <f t="shared" si="21"/>
        <v>7.4</v>
      </c>
      <c r="J37" s="139"/>
      <c r="K37" s="138">
        <f>MAX(K5:K32)</f>
        <v>0</v>
      </c>
      <c r="L37" s="3"/>
      <c r="M37" s="140"/>
      <c r="N37" s="156">
        <f>MAX(N5:N32)</f>
        <v>18.600000000000001</v>
      </c>
      <c r="O37" s="138"/>
      <c r="P37" s="142"/>
      <c r="Q37" s="140"/>
      <c r="R37" s="138">
        <f>MAX(R5:R32)</f>
        <v>25.6</v>
      </c>
      <c r="S37" s="138"/>
      <c r="T37" s="138"/>
      <c r="U37" s="138"/>
      <c r="V37" s="138"/>
      <c r="W37" s="138"/>
      <c r="X37" s="143"/>
      <c r="Y37" s="143"/>
      <c r="Z37" s="144"/>
      <c r="AA37" s="144"/>
      <c r="AB37" s="157"/>
      <c r="AC37" s="144"/>
      <c r="AD37" s="144"/>
      <c r="AE37" s="144"/>
      <c r="AF37" s="144"/>
      <c r="AG37" s="144"/>
      <c r="AH37" s="144"/>
      <c r="AI37" s="144"/>
      <c r="AJ37" s="146"/>
      <c r="AK37" s="146"/>
      <c r="AL37" s="149"/>
      <c r="AM37" s="205" t="s">
        <v>69</v>
      </c>
      <c r="AN37" s="205"/>
      <c r="AO37" s="205"/>
      <c r="AP37" s="205"/>
    </row>
    <row r="38" spans="1:42" s="28" customFormat="1" ht="14.15" customHeight="1" x14ac:dyDescent="0.25">
      <c r="A38" s="158" t="s">
        <v>72</v>
      </c>
      <c r="B38" s="159">
        <f t="shared" ref="B38:I38" si="22">MIN(B5:B32)</f>
        <v>-1.3</v>
      </c>
      <c r="C38" s="159">
        <f t="shared" si="22"/>
        <v>2.1</v>
      </c>
      <c r="D38" s="159">
        <f t="shared" si="22"/>
        <v>2.1</v>
      </c>
      <c r="E38" s="159">
        <f t="shared" si="22"/>
        <v>2.1</v>
      </c>
      <c r="F38" s="159">
        <f t="shared" si="22"/>
        <v>-5.2</v>
      </c>
      <c r="G38" s="159">
        <f t="shared" si="22"/>
        <v>-3.8</v>
      </c>
      <c r="H38" s="159">
        <f t="shared" si="22"/>
        <v>-5.2</v>
      </c>
      <c r="I38" s="159">
        <f t="shared" si="22"/>
        <v>-5.2</v>
      </c>
      <c r="J38" s="160"/>
      <c r="K38" s="159">
        <f>MIN(K5:K32)</f>
        <v>0</v>
      </c>
      <c r="L38" s="3"/>
      <c r="M38" s="161"/>
      <c r="N38" s="162"/>
      <c r="O38" s="163"/>
      <c r="P38" s="164"/>
      <c r="Q38" s="165"/>
      <c r="R38" s="159"/>
      <c r="S38" s="159"/>
      <c r="T38" s="159"/>
      <c r="U38" s="163"/>
      <c r="V38" s="159"/>
      <c r="W38" s="159"/>
      <c r="X38" s="166"/>
      <c r="Y38" s="167"/>
      <c r="Z38" s="168"/>
      <c r="AA38" s="168"/>
      <c r="AB38" s="169"/>
      <c r="AC38" s="170"/>
      <c r="AD38" s="170"/>
      <c r="AE38" s="170"/>
      <c r="AF38" s="170"/>
      <c r="AG38" s="170"/>
      <c r="AH38" s="170"/>
      <c r="AI38" s="170"/>
      <c r="AJ38" s="171"/>
      <c r="AK38" s="171"/>
      <c r="AL38" s="172"/>
      <c r="AM38" s="111" t="s">
        <v>71</v>
      </c>
      <c r="AN38" s="112"/>
      <c r="AO38" s="112"/>
      <c r="AP38" s="110"/>
    </row>
    <row r="39" spans="1:42" s="28" customFormat="1" ht="14.15" customHeight="1" x14ac:dyDescent="0.25">
      <c r="A39" s="158"/>
      <c r="B39" s="159"/>
      <c r="C39" s="159"/>
      <c r="D39" s="159"/>
      <c r="E39" s="159"/>
      <c r="F39" s="159"/>
      <c r="G39" s="159"/>
      <c r="H39" s="159"/>
      <c r="I39" s="159"/>
      <c r="J39" s="160"/>
      <c r="K39" s="159"/>
      <c r="L39" s="3"/>
      <c r="M39" s="161"/>
      <c r="N39" s="173"/>
      <c r="O39" s="163"/>
      <c r="P39" s="164"/>
      <c r="Q39" s="165"/>
      <c r="R39" s="159"/>
      <c r="S39" s="159"/>
      <c r="T39" s="159"/>
      <c r="U39" s="163"/>
      <c r="V39" s="159"/>
      <c r="W39" s="159"/>
      <c r="X39" s="166"/>
      <c r="Y39" s="167"/>
      <c r="Z39" s="168"/>
      <c r="AA39" s="168"/>
      <c r="AB39" s="169"/>
      <c r="AC39" s="170"/>
      <c r="AD39" s="170"/>
      <c r="AE39" s="170"/>
      <c r="AF39" s="170"/>
      <c r="AG39" s="170"/>
      <c r="AH39" s="170"/>
      <c r="AI39" s="170"/>
      <c r="AJ39" s="171"/>
      <c r="AK39" s="171"/>
      <c r="AL39" s="172"/>
      <c r="AM39" s="108" t="s">
        <v>73</v>
      </c>
      <c r="AN39" s="109"/>
      <c r="AO39" s="109"/>
      <c r="AP39" s="110"/>
    </row>
    <row r="40" spans="1:42" s="1" customFormat="1" ht="36.65" customHeight="1" x14ac:dyDescent="0.25">
      <c r="A40" s="208" t="s">
        <v>74</v>
      </c>
      <c r="B40" s="208"/>
      <c r="C40" s="174">
        <f>D36</f>
        <v>10.700000000000001</v>
      </c>
      <c r="D40" s="174"/>
      <c r="E40" s="175"/>
      <c r="F40"/>
      <c r="G40" s="209" t="s">
        <v>75</v>
      </c>
      <c r="H40" s="209"/>
      <c r="I40" s="209"/>
      <c r="J40" s="209"/>
      <c r="K40" s="209"/>
      <c r="L40" s="209"/>
      <c r="M40" s="209"/>
      <c r="N40" s="209"/>
      <c r="O40" s="176"/>
      <c r="P40" s="177"/>
      <c r="Q40" s="210">
        <f>C40-AN40</f>
        <v>3.7000000000000011</v>
      </c>
      <c r="R40" s="210"/>
      <c r="S40" s="194"/>
      <c r="T40" s="194"/>
      <c r="U40" s="178"/>
      <c r="V40" s="179"/>
      <c r="W40" s="179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80" t="s">
        <v>76</v>
      </c>
      <c r="AN40" s="181">
        <v>7</v>
      </c>
      <c r="AO40" s="178"/>
      <c r="AP40" s="178"/>
    </row>
    <row r="41" spans="1:42" ht="36.65" customHeight="1" x14ac:dyDescent="0.25">
      <c r="A41" s="209" t="s">
        <v>77</v>
      </c>
      <c r="B41" s="209"/>
      <c r="C41" s="174">
        <f>I36</f>
        <v>2.6142857142857143</v>
      </c>
      <c r="D41" s="190"/>
      <c r="G41" s="209" t="s">
        <v>75</v>
      </c>
      <c r="H41" s="209"/>
      <c r="I41" s="209"/>
      <c r="J41" s="209"/>
      <c r="K41" s="209"/>
      <c r="L41" s="209"/>
      <c r="M41" s="209"/>
      <c r="N41" s="209"/>
      <c r="O41" s="176"/>
      <c r="P41" s="177"/>
      <c r="Q41" s="210">
        <f>C41-AN41</f>
        <v>1.6142857142857143</v>
      </c>
      <c r="R41" s="210"/>
      <c r="S41" s="194"/>
      <c r="T41" s="194"/>
      <c r="AM41" s="180" t="s">
        <v>78</v>
      </c>
      <c r="AN41" s="181">
        <v>1</v>
      </c>
    </row>
    <row r="42" spans="1:42" ht="36.65" customHeight="1" x14ac:dyDescent="0.25">
      <c r="A42" s="206" t="s">
        <v>79</v>
      </c>
      <c r="B42" s="206"/>
      <c r="C42" s="184">
        <f>AN10</f>
        <v>150.79999999999998</v>
      </c>
      <c r="D42" s="190"/>
      <c r="G42" s="206" t="s">
        <v>80</v>
      </c>
      <c r="H42" s="206"/>
      <c r="I42" s="206"/>
      <c r="J42" s="206"/>
      <c r="K42" s="206"/>
      <c r="L42" s="206"/>
      <c r="M42" s="206"/>
      <c r="N42" s="206"/>
      <c r="O42" s="185"/>
      <c r="P42" s="186"/>
      <c r="Q42" s="207">
        <f>(AN10/(AN42*(W35/A32)))</f>
        <v>0.94249999999999989</v>
      </c>
      <c r="R42" s="207"/>
      <c r="S42" s="195"/>
      <c r="T42" s="195"/>
      <c r="AM42" s="182" t="s">
        <v>81</v>
      </c>
      <c r="AN42" s="183">
        <v>160</v>
      </c>
    </row>
    <row r="43" spans="1:42" ht="30.75" customHeight="1" x14ac:dyDescent="0.25">
      <c r="A43" s="211" t="s">
        <v>82</v>
      </c>
      <c r="B43" s="211"/>
      <c r="C43" s="198">
        <f>(C40+C41)/2</f>
        <v>6.6571428571428575</v>
      </c>
      <c r="D43" s="191"/>
      <c r="G43" s="211" t="s">
        <v>75</v>
      </c>
      <c r="H43" s="211"/>
      <c r="I43" s="211"/>
      <c r="J43" s="211"/>
      <c r="K43" s="211"/>
      <c r="L43" s="211"/>
      <c r="M43" s="211"/>
      <c r="N43" s="211"/>
      <c r="O43" s="187"/>
      <c r="P43" s="188"/>
      <c r="Q43" s="212">
        <f>C43-AN43</f>
        <v>2.6571428571428575</v>
      </c>
      <c r="R43" s="212"/>
      <c r="S43" s="196"/>
      <c r="T43" s="196"/>
      <c r="AM43" s="189" t="s">
        <v>83</v>
      </c>
      <c r="AN43" s="198">
        <f>(AN40+AN41)/2</f>
        <v>4</v>
      </c>
    </row>
  </sheetData>
  <sheetProtection selectLockedCells="1" selectUnlockedCells="1"/>
  <mergeCells count="29">
    <mergeCell ref="A43:B43"/>
    <mergeCell ref="G43:N43"/>
    <mergeCell ref="Q43:R43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7:AP37"/>
    <mergeCell ref="A42:B42"/>
    <mergeCell ref="G42:N42"/>
    <mergeCell ref="Q42:R42"/>
    <mergeCell ref="A40:B40"/>
    <mergeCell ref="G40:N40"/>
    <mergeCell ref="Q40:R40"/>
    <mergeCell ref="A41:B41"/>
    <mergeCell ref="G41:N41"/>
    <mergeCell ref="Q41:R41"/>
  </mergeCells>
  <conditionalFormatting sqref="Q40:T41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2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3:T43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2019-03-01T09:57:04Z</dcterms:modified>
</cp:coreProperties>
</file>