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290" documentId="8_{1DCBE102-C84A-4C5A-B8AF-6CF770FF368A}" xr6:coauthVersionLast="47" xr6:coauthVersionMax="47" xr10:uidLastSave="{7261BDDD-CABF-4BE0-8F5C-BEE19FEAA5E1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5" i="1"/>
  <c r="M40" i="1"/>
  <c r="M39" i="1"/>
  <c r="M38" i="1"/>
  <c r="M37" i="1"/>
  <c r="N40" i="1" l="1"/>
  <c r="N39" i="1"/>
  <c r="N38" i="1"/>
  <c r="N37" i="1"/>
  <c r="AP45" i="1" l="1"/>
  <c r="AN37" i="1"/>
  <c r="AM37" i="1"/>
  <c r="AL37" i="1"/>
  <c r="AG37" i="1"/>
  <c r="T39" i="1"/>
  <c r="T37" i="1"/>
  <c r="P39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U5" i="1"/>
  <c r="V5" i="1"/>
  <c r="AP19" i="1" l="1"/>
  <c r="X37" i="1"/>
  <c r="AP16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AP12" i="1" l="1"/>
  <c r="AI37" i="1"/>
  <c r="J5" i="1"/>
  <c r="H37" i="1"/>
  <c r="H40" i="1"/>
  <c r="AP6" i="1" s="1"/>
  <c r="H39" i="1"/>
  <c r="H38" i="1"/>
  <c r="I37" i="1"/>
  <c r="I40" i="1"/>
  <c r="I38" i="1"/>
  <c r="C43" i="1" s="1"/>
  <c r="S43" i="1" s="1"/>
  <c r="I39" i="1"/>
  <c r="AP8" i="1" s="1"/>
  <c r="AP17" i="1"/>
  <c r="AD37" i="1"/>
  <c r="E37" i="1"/>
  <c r="E40" i="1"/>
  <c r="E38" i="1"/>
  <c r="E39" i="1"/>
  <c r="AP5" i="1" s="1"/>
  <c r="D37" i="1"/>
  <c r="D38" i="1"/>
  <c r="C42" i="1" s="1"/>
  <c r="S42" i="1" s="1"/>
  <c r="D40" i="1"/>
  <c r="AP7" i="1" s="1"/>
  <c r="D39" i="1"/>
  <c r="AI38" i="1"/>
  <c r="AP15" i="1"/>
  <c r="AP10" i="1"/>
  <c r="S44" i="1" s="1"/>
  <c r="J6" i="1"/>
  <c r="AP1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<sst xmlns="http://schemas.openxmlformats.org/spreadsheetml/2006/main" count="122" uniqueCount="111">
  <si>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</si>
  <si>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</si>
  <si>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</si>
  <si>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</si>
  <si>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</si>
  <si>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</si>
  <si>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</si>
  <si>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</si>
  <si>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</si>
  <si>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</si>
  <si>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</si>
  <si>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</si>
  <si>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</si>
  <si>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</si>
  <si>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</si>
  <si>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</si>
  <si>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</si>
  <si>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</si>
  <si>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</si>
  <si>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</si>
  <si>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</si>
  <si>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</si>
  <si>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</si>
  <si>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</si>
  <si>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</si>
  <si>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</si>
  <si>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</si>
  <si>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</si>
  <si>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</si>
  <si>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</si>
  <si>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</si>
  <si>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</si>
  <si>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</si>
  <si>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</si>
  <si>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</si>
  <si>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</si>
  <si>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</si>
  <si>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</si>
  <si>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</si>
  <si>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</si>
  <si>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</si>
  <si>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</si>
  <si>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</si>
  <si>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</si>
  <si>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</si>
  <si>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</si>
  <si>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</si>
  <si>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</si>
  <si>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</si>
  <si>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</si>
  <si>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</si>
  <si>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</si>
  <si>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</si>
  <si>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</si>
  <si>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</si>
  <si>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</si>
  <si>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</si>
  <si>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</si>
  <si>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</si>
  <si>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</si>
  <si>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</si>
  <si>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</si>
  <si>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</si>
  <si>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</si>
  <si>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</si>
  <si>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</si>
  <si>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</si>
  <si>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</si>
  <si>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</si>
  <si>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</si>
  <si>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</si>
  <si>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</si>
  <si>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</si>
  <si>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</si>
  <si>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</si>
  <si>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</si>
  <si>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</si>
  <si>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</si>
  <si>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</si>
  <si>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</si>
  <si>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</si>
  <si>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</si>
  <si>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</si>
  <si>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</si>
  <si>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</si>
  <si>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</si>
  <si>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</si>
  <si>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</si>
  <si>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</si>
  <si>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</si>
  <si>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</si>
  <si>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</si>
  <si>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</si>
  <si>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</si>
  <si>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</si>
  <si>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</si>
  <si>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</si>
  <si>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</si>
  <si>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</si>
  <si>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Conc   Min    15-09</t>
  </si>
  <si>
    <t>Lowest Grass Min</t>
  </si>
  <si>
    <t>MONTHLY RETURN OF DAILY OBSERVATIONS MADE AT BROMFIELD, SHROPSHIRE</t>
  </si>
  <si>
    <t>52.37N 02.79W, 146 metres AMSL</t>
  </si>
  <si>
    <t>FEBRUARY 2026</t>
  </si>
  <si>
    <t>Fog 0215-1130 UTC.</t>
  </si>
  <si>
    <t>Rain turned to snow around 1800 UTC, reverting back to rain by 2300 UTC. Maximum depth 2 cm around 2300 UTC.</t>
  </si>
  <si>
    <t>Some snowflakes mixed in with the rain early evening.</t>
  </si>
  <si>
    <t>Slight snow from 2130 UTC.</t>
  </si>
  <si>
    <t>Slight snow turned to rain around 0130 UTC.</t>
  </si>
  <si>
    <t>Slight snow from 1815 UTC, then rain and snow mixed until just after 2100 UTC when it became snow. Patchy thin snow cover 2200-2300 UTC</t>
  </si>
  <si>
    <t>Snow reverted to rain around 0300 UTC. Patchy thin cover of snow for a short time before 0300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</si>
</sst>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/>
      <diagonal/>
    </border>
    <border>
      <left/>
      <right style="thin">
        <color indexed="63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0" xfId="0" applyNumberFormat="1" applyBorder="1" applyAlignment="1" applyProtection="1">
      <alignment horizontal="right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0" borderId="23" xfId="0" applyNumberFormat="1" applyBorder="1" applyAlignment="1">
      <alignment wrapText="1"/>
    </xf>
    <xf numFmtId="164" fontId="0" fillId="0" borderId="24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" fontId="0" fillId="0" borderId="26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0" fillId="0" borderId="14" xfId="0" applyBorder="1"/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6" xfId="0" applyNumberFormat="1" applyFill="1" applyBorder="1" applyAlignment="1">
      <alignment horizontal="right" vertical="center" wrapText="1"/>
    </xf>
    <xf numFmtId="164" fontId="0" fillId="7" borderId="23" xfId="0" applyNumberFormat="1" applyFill="1" applyBorder="1" applyAlignment="1">
      <alignment horizontal="right"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0" fillId="0" borderId="23" xfId="0" applyNumberFormat="1" applyFill="1" applyBorder="1" applyAlignment="1">
      <alignment horizontal="right" vertical="center"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C23" sqref="C2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77734375" customWidth="1"/>
    <col min="12" max="12" width="8.77734375" style="2" hidden="1" customWidth="1"/>
    <col min="13" max="13" width="6.88671875" style="2" customWidth="1"/>
    <col min="14" max="14" width="6.332031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9.21875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101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102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103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28" t="s">
        <v>99</v>
      </c>
      <c r="N4" s="28" t="s">
        <v>98</v>
      </c>
      <c r="O4" s="199" t="s">
        <v>17</v>
      </c>
      <c r="P4" s="199"/>
      <c r="Q4" s="29"/>
      <c r="R4" s="30" t="s">
        <v>18</v>
      </c>
      <c r="S4" s="200" t="s">
        <v>19</v>
      </c>
      <c r="T4" s="200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201" t="s">
        <v>32</v>
      </c>
      <c r="AP4" s="201"/>
      <c r="AR4" s="40" t="s">
        <v>33</v>
      </c>
    </row>
    <row r="5" spans="1:45" ht="14.1" customHeight="1" x14ac:dyDescent="0.25">
      <c r="A5" s="16">
        <v>1</v>
      </c>
      <c r="B5" s="41">
        <v>6.7</v>
      </c>
      <c r="C5" s="41">
        <v>7.8</v>
      </c>
      <c r="D5" s="41">
        <f>IF(OR(B5="",C5=""),"",MAX(B5,C5))</f>
        <v>7.8</v>
      </c>
      <c r="E5" s="41">
        <f>IF(B5="","",MAX(B5,C5))</f>
        <v>7.8</v>
      </c>
      <c r="F5" s="41">
        <v>3.9</v>
      </c>
      <c r="G5" s="41">
        <v>4.8</v>
      </c>
      <c r="H5" s="41">
        <f>IF(F5="","",MIN(F5,G5))</f>
        <v>3.9</v>
      </c>
      <c r="I5" s="41">
        <f>IF(OR(F5="",G5=""),"",MIN(F5,G5))</f>
        <v>3.9</v>
      </c>
      <c r="J5" s="42">
        <f t="shared" ref="J5:J32" si="0">IF(H5&lt;0,1,0)</f>
        <v>0</v>
      </c>
      <c r="K5" s="41">
        <v>-0.1</v>
      </c>
      <c r="L5" s="2">
        <f t="shared" ref="L5:L32" si="1">IF(K5&lt;0,1,0)</f>
        <v>1</v>
      </c>
      <c r="M5" s="167">
        <v>1.4</v>
      </c>
      <c r="N5" s="166">
        <v>6.6</v>
      </c>
      <c r="O5" s="43"/>
      <c r="P5" s="41">
        <v>1.9</v>
      </c>
      <c r="Q5" s="41">
        <f t="shared" ref="Q5:Q32" si="2">IF(SUM(P5,T5)&gt;0.1,1,0)</f>
        <v>1</v>
      </c>
      <c r="R5" s="44">
        <f t="shared" ref="R5:R32" si="3">SUM(P5,T5)</f>
        <v>2.4</v>
      </c>
      <c r="S5" s="45"/>
      <c r="T5" s="41">
        <v>0.5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2</v>
      </c>
      <c r="AB5" s="47"/>
      <c r="AC5" s="47">
        <v>1</v>
      </c>
      <c r="AD5" s="48">
        <v>0</v>
      </c>
      <c r="AE5" s="49">
        <f t="shared" ref="AE5:AE32" si="5">IF(AD5&gt;0,1,0)</f>
        <v>0</v>
      </c>
      <c r="AF5" s="49">
        <f t="shared" ref="AF5:AF32" si="6">IF(AD5&gt;0,1,0)</f>
        <v>0</v>
      </c>
      <c r="AG5" s="50">
        <v>0</v>
      </c>
      <c r="AH5" s="51">
        <f t="shared" ref="AH5:AH32" si="7">IF(AG5&gt;0,1,0)</f>
        <v>0</v>
      </c>
      <c r="AI5" s="50">
        <v>0</v>
      </c>
      <c r="AJ5" s="50">
        <f t="shared" ref="AJ5:AJ32" si="8">IF(AI5&gt;=5,1,0)</f>
        <v>0</v>
      </c>
      <c r="AK5" s="50">
        <f t="shared" ref="AK5:AK32" si="9">IF(AI5&gt;0,IF(AI5&lt;5,1,0),0)</f>
        <v>0</v>
      </c>
      <c r="AL5" s="50">
        <v>0</v>
      </c>
      <c r="AM5" s="50">
        <v>1</v>
      </c>
      <c r="AN5" s="52">
        <v>0</v>
      </c>
      <c r="AO5" t="s">
        <v>34</v>
      </c>
      <c r="AP5" s="53">
        <f>E39</f>
        <v>10.199999999999999</v>
      </c>
      <c r="AQ5" s="53"/>
      <c r="AR5" s="54">
        <v>11</v>
      </c>
      <c r="AS5" t="s">
        <v>104</v>
      </c>
    </row>
    <row r="6" spans="1:45" ht="12.75" customHeight="1" x14ac:dyDescent="0.25">
      <c r="A6" s="55">
        <v>2</v>
      </c>
      <c r="B6" s="56">
        <v>6.1</v>
      </c>
      <c r="C6" s="56">
        <v>6.6</v>
      </c>
      <c r="D6" s="41">
        <f t="shared" ref="D6:D32" si="10">IF(OR(B6="",C6=""),"",MAX(B6,C6))</f>
        <v>6.6</v>
      </c>
      <c r="E6" s="41">
        <f t="shared" ref="E6:E32" si="11">IF(B6="","",MAX(B6,C6))</f>
        <v>6.6</v>
      </c>
      <c r="F6" s="56">
        <v>5.4</v>
      </c>
      <c r="G6" s="56">
        <v>5.6</v>
      </c>
      <c r="H6" s="41">
        <f t="shared" ref="H6:H32" si="12">IF(F6="","",MIN(F6,G6))</f>
        <v>5.4</v>
      </c>
      <c r="I6" s="41">
        <f t="shared" ref="I6:I32" si="13">IF(OR(F6="",G6=""),"",MIN(F6,G6))</f>
        <v>5.4</v>
      </c>
      <c r="J6" s="42">
        <f t="shared" si="0"/>
        <v>0</v>
      </c>
      <c r="K6" s="41">
        <v>4.4000000000000004</v>
      </c>
      <c r="L6" s="2">
        <f t="shared" si="1"/>
        <v>0</v>
      </c>
      <c r="M6" s="167">
        <v>5.5</v>
      </c>
      <c r="N6" s="166">
        <v>6.8</v>
      </c>
      <c r="O6" s="57"/>
      <c r="P6" s="56">
        <v>0.3</v>
      </c>
      <c r="Q6" s="41">
        <f t="shared" si="2"/>
        <v>1</v>
      </c>
      <c r="R6" s="44">
        <f t="shared" si="3"/>
        <v>1</v>
      </c>
      <c r="S6" s="58"/>
      <c r="T6" s="56">
        <v>0.7</v>
      </c>
      <c r="U6" s="41">
        <f t="shared" ref="U6:U32" si="14">IF(SUM(P6,T6)&gt;19.9,1,0)</f>
        <v>0</v>
      </c>
      <c r="V6" s="41">
        <f t="shared" ref="V6:V32" si="15">IF(SUM(P6,T6)&gt;9.9,1,0)</f>
        <v>0</v>
      </c>
      <c r="W6" s="41">
        <f t="shared" si="4"/>
        <v>1</v>
      </c>
      <c r="X6" s="41">
        <f t="shared" ref="X6:X32" si="16">IF(SUM(P6,T6)&gt;0.1,1,0)</f>
        <v>1</v>
      </c>
      <c r="Y6" s="41">
        <f t="shared" ref="Y6:Y32" si="17">IF(OR(P6="",T6=""),0,1)</f>
        <v>1</v>
      </c>
      <c r="Z6" s="59">
        <v>0</v>
      </c>
      <c r="AA6" s="59">
        <v>2</v>
      </c>
      <c r="AB6" s="60"/>
      <c r="AC6" s="60">
        <v>2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-1.9</v>
      </c>
      <c r="AQ6" s="53"/>
      <c r="AR6" s="54">
        <v>14</v>
      </c>
    </row>
    <row r="7" spans="1:45" ht="14.1" customHeight="1" x14ac:dyDescent="0.25">
      <c r="A7" s="16">
        <v>3</v>
      </c>
      <c r="B7" s="65">
        <v>5.7</v>
      </c>
      <c r="C7" s="65">
        <v>3.3</v>
      </c>
      <c r="D7" s="41">
        <f t="shared" si="10"/>
        <v>5.7</v>
      </c>
      <c r="E7" s="41">
        <f t="shared" si="11"/>
        <v>5.7</v>
      </c>
      <c r="F7" s="65">
        <v>3.3</v>
      </c>
      <c r="G7" s="65">
        <v>0.2</v>
      </c>
      <c r="H7" s="41">
        <f t="shared" si="12"/>
        <v>0.2</v>
      </c>
      <c r="I7" s="41">
        <f t="shared" si="13"/>
        <v>0.2</v>
      </c>
      <c r="J7" s="42">
        <f t="shared" si="0"/>
        <v>0</v>
      </c>
      <c r="K7" s="41">
        <v>2.9</v>
      </c>
      <c r="L7" s="2">
        <f t="shared" si="1"/>
        <v>0</v>
      </c>
      <c r="M7" s="167">
        <v>3.4</v>
      </c>
      <c r="N7" s="166">
        <v>6.8</v>
      </c>
      <c r="O7" s="43"/>
      <c r="P7" s="65">
        <v>6.2</v>
      </c>
      <c r="Q7" s="41">
        <f t="shared" si="2"/>
        <v>1</v>
      </c>
      <c r="R7" s="44">
        <f t="shared" si="3"/>
        <v>8.9</v>
      </c>
      <c r="S7" s="58"/>
      <c r="T7" s="65">
        <v>2.7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2</v>
      </c>
      <c r="AB7" s="67"/>
      <c r="AC7" s="67">
        <v>2</v>
      </c>
      <c r="AD7" s="68">
        <v>5</v>
      </c>
      <c r="AE7" s="49">
        <f t="shared" si="5"/>
        <v>1</v>
      </c>
      <c r="AF7" s="49">
        <f t="shared" si="6"/>
        <v>1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3.7</v>
      </c>
      <c r="AQ7" s="53"/>
      <c r="AR7" s="54">
        <v>18</v>
      </c>
      <c r="AS7" t="s">
        <v>105</v>
      </c>
    </row>
    <row r="8" spans="1:45" ht="12.75" customHeight="1" x14ac:dyDescent="0.25">
      <c r="A8" s="55">
        <v>4</v>
      </c>
      <c r="B8" s="56">
        <v>2.2000000000000002</v>
      </c>
      <c r="C8" s="56">
        <v>8.4</v>
      </c>
      <c r="D8" s="41">
        <f t="shared" si="10"/>
        <v>8.4</v>
      </c>
      <c r="E8" s="41">
        <f t="shared" si="11"/>
        <v>8.4</v>
      </c>
      <c r="F8" s="56">
        <v>0.1</v>
      </c>
      <c r="G8" s="56">
        <v>2.1</v>
      </c>
      <c r="H8" s="41">
        <f t="shared" si="12"/>
        <v>0.1</v>
      </c>
      <c r="I8" s="41">
        <f t="shared" si="13"/>
        <v>0.1</v>
      </c>
      <c r="J8" s="42">
        <f t="shared" si="0"/>
        <v>0</v>
      </c>
      <c r="K8" s="41">
        <v>0</v>
      </c>
      <c r="L8" s="2">
        <f t="shared" si="1"/>
        <v>0</v>
      </c>
      <c r="M8" s="167">
        <v>-0.1</v>
      </c>
      <c r="N8" s="166">
        <v>6</v>
      </c>
      <c r="O8" s="57"/>
      <c r="P8" s="56">
        <v>0.1</v>
      </c>
      <c r="Q8" s="41">
        <f t="shared" si="2"/>
        <v>1</v>
      </c>
      <c r="R8" s="44">
        <f t="shared" si="3"/>
        <v>4.5999999999999996</v>
      </c>
      <c r="S8" s="58"/>
      <c r="T8" s="56">
        <v>4.5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1</v>
      </c>
      <c r="AA8" s="59"/>
      <c r="AB8" s="60">
        <v>2</v>
      </c>
      <c r="AC8" s="60">
        <v>2</v>
      </c>
      <c r="AD8" s="61">
        <v>0</v>
      </c>
      <c r="AE8" s="62">
        <f t="shared" si="5"/>
        <v>0</v>
      </c>
      <c r="AF8" s="49">
        <f t="shared" si="6"/>
        <v>0</v>
      </c>
      <c r="AG8" s="63">
        <v>1</v>
      </c>
      <c r="AH8" s="62">
        <f t="shared" si="7"/>
        <v>1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6.6</v>
      </c>
      <c r="AQ8" s="53"/>
      <c r="AR8" s="54">
        <v>8</v>
      </c>
    </row>
    <row r="9" spans="1:45" ht="12.75" customHeight="1" x14ac:dyDescent="0.25">
      <c r="A9" s="16">
        <v>5</v>
      </c>
      <c r="B9" s="65">
        <v>6.6</v>
      </c>
      <c r="C9" s="65">
        <v>4.8</v>
      </c>
      <c r="D9" s="41">
        <f t="shared" si="10"/>
        <v>6.6</v>
      </c>
      <c r="E9" s="41">
        <f t="shared" si="11"/>
        <v>6.6</v>
      </c>
      <c r="F9" s="65">
        <v>4.8</v>
      </c>
      <c r="G9" s="65">
        <v>4.0999999999999996</v>
      </c>
      <c r="H9" s="41">
        <f t="shared" si="12"/>
        <v>4.0999999999999996</v>
      </c>
      <c r="I9" s="41">
        <f t="shared" si="13"/>
        <v>4.0999999999999996</v>
      </c>
      <c r="J9" s="42">
        <f t="shared" si="0"/>
        <v>0</v>
      </c>
      <c r="K9" s="41">
        <v>2.7</v>
      </c>
      <c r="L9" s="2">
        <f t="shared" si="1"/>
        <v>0</v>
      </c>
      <c r="M9" s="167">
        <v>3.8</v>
      </c>
      <c r="N9" s="166">
        <v>6.1</v>
      </c>
      <c r="O9" s="177"/>
      <c r="P9" s="172">
        <v>6.8</v>
      </c>
      <c r="Q9" s="41">
        <f t="shared" si="2"/>
        <v>1</v>
      </c>
      <c r="R9" s="44">
        <f t="shared" si="3"/>
        <v>20.100000000000001</v>
      </c>
      <c r="S9" s="178"/>
      <c r="T9" s="172">
        <v>13.3</v>
      </c>
      <c r="U9" s="41">
        <f t="shared" si="14"/>
        <v>1</v>
      </c>
      <c r="V9" s="41">
        <f t="shared" si="15"/>
        <v>1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2</v>
      </c>
      <c r="AB9" s="67"/>
      <c r="AC9" s="67">
        <v>2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100</v>
      </c>
      <c r="AP9" s="4">
        <f>K40</f>
        <v>-5.7</v>
      </c>
      <c r="AQ9" s="4"/>
      <c r="AR9" s="54">
        <v>14</v>
      </c>
    </row>
    <row r="10" spans="1:45" ht="14.1" customHeight="1" x14ac:dyDescent="0.25">
      <c r="A10" s="55">
        <v>6</v>
      </c>
      <c r="B10" s="56">
        <v>4.7</v>
      </c>
      <c r="C10" s="56">
        <v>6.5</v>
      </c>
      <c r="D10" s="41">
        <f t="shared" si="10"/>
        <v>6.5</v>
      </c>
      <c r="E10" s="41">
        <f t="shared" si="11"/>
        <v>6.5</v>
      </c>
      <c r="F10" s="56">
        <v>3.8</v>
      </c>
      <c r="G10" s="56">
        <v>4.7</v>
      </c>
      <c r="H10" s="41">
        <f t="shared" si="12"/>
        <v>3.8</v>
      </c>
      <c r="I10" s="41">
        <f t="shared" si="13"/>
        <v>3.8</v>
      </c>
      <c r="J10" s="42">
        <f t="shared" si="0"/>
        <v>0</v>
      </c>
      <c r="K10" s="41">
        <v>3.9</v>
      </c>
      <c r="L10" s="2">
        <f t="shared" si="1"/>
        <v>0</v>
      </c>
      <c r="M10" s="167">
        <v>4</v>
      </c>
      <c r="N10" s="166">
        <v>6.1</v>
      </c>
      <c r="O10" s="45"/>
      <c r="P10" s="56">
        <v>5.4</v>
      </c>
      <c r="Q10" s="41">
        <f t="shared" si="2"/>
        <v>1</v>
      </c>
      <c r="R10" s="44">
        <f t="shared" si="3"/>
        <v>6.9</v>
      </c>
      <c r="S10" s="58"/>
      <c r="T10" s="56">
        <v>1.5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2</v>
      </c>
      <c r="AB10" s="60"/>
      <c r="AC10" s="60">
        <v>2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107.9</v>
      </c>
      <c r="AQ10" t="s">
        <v>39</v>
      </c>
      <c r="AR10" s="54"/>
    </row>
    <row r="11" spans="1:45" ht="14.1" customHeight="1" x14ac:dyDescent="0.25">
      <c r="A11" s="72">
        <v>7</v>
      </c>
      <c r="B11" s="65">
        <v>7</v>
      </c>
      <c r="C11" s="65">
        <v>9</v>
      </c>
      <c r="D11" s="41">
        <f t="shared" si="10"/>
        <v>9</v>
      </c>
      <c r="E11" s="41">
        <f t="shared" si="11"/>
        <v>9</v>
      </c>
      <c r="F11" s="65">
        <v>5.6</v>
      </c>
      <c r="G11" s="65">
        <v>6.6</v>
      </c>
      <c r="H11" s="41">
        <f t="shared" si="12"/>
        <v>5.6</v>
      </c>
      <c r="I11" s="41">
        <f t="shared" si="13"/>
        <v>5.6</v>
      </c>
      <c r="J11" s="42">
        <f t="shared" si="0"/>
        <v>0</v>
      </c>
      <c r="K11" s="41">
        <v>3.3</v>
      </c>
      <c r="L11" s="2">
        <f t="shared" si="1"/>
        <v>0</v>
      </c>
      <c r="M11" s="167">
        <v>4.3</v>
      </c>
      <c r="N11" s="166">
        <v>6.4</v>
      </c>
      <c r="O11" s="43"/>
      <c r="P11" s="65">
        <v>14.1</v>
      </c>
      <c r="Q11" s="41">
        <f t="shared" si="2"/>
        <v>1</v>
      </c>
      <c r="R11" s="44">
        <f t="shared" si="3"/>
        <v>15</v>
      </c>
      <c r="S11" s="58"/>
      <c r="T11" s="65">
        <v>0.9</v>
      </c>
      <c r="U11" s="41">
        <f t="shared" si="14"/>
        <v>0</v>
      </c>
      <c r="V11" s="41">
        <f t="shared" si="15"/>
        <v>1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2</v>
      </c>
      <c r="AB11" s="67"/>
      <c r="AC11" s="67">
        <v>2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4.2480314960629926</v>
      </c>
      <c r="AQ11" t="s">
        <v>41</v>
      </c>
      <c r="AR11" s="54"/>
    </row>
    <row r="12" spans="1:45" ht="14.1" customHeight="1" x14ac:dyDescent="0.25">
      <c r="A12" s="55">
        <v>8</v>
      </c>
      <c r="B12" s="56">
        <v>8.3000000000000007</v>
      </c>
      <c r="C12" s="56">
        <v>9.6</v>
      </c>
      <c r="D12" s="41">
        <f t="shared" si="10"/>
        <v>9.6</v>
      </c>
      <c r="E12" s="41">
        <f t="shared" si="11"/>
        <v>9.6</v>
      </c>
      <c r="F12" s="173">
        <v>6.6</v>
      </c>
      <c r="G12" s="56">
        <v>6.7</v>
      </c>
      <c r="H12" s="41">
        <f t="shared" si="12"/>
        <v>6.6</v>
      </c>
      <c r="I12" s="41">
        <f t="shared" si="13"/>
        <v>6.6</v>
      </c>
      <c r="J12" s="42">
        <f t="shared" si="0"/>
        <v>0</v>
      </c>
      <c r="K12" s="41">
        <v>3.7</v>
      </c>
      <c r="L12" s="2">
        <f t="shared" si="1"/>
        <v>0</v>
      </c>
      <c r="M12" s="167">
        <v>4.7</v>
      </c>
      <c r="N12" s="166">
        <v>6.9</v>
      </c>
      <c r="O12" s="45"/>
      <c r="P12" s="56">
        <v>0</v>
      </c>
      <c r="Q12" s="41">
        <f t="shared" si="2"/>
        <v>1</v>
      </c>
      <c r="R12" s="44">
        <f t="shared" si="3"/>
        <v>3</v>
      </c>
      <c r="S12" s="58"/>
      <c r="T12" s="56">
        <v>3</v>
      </c>
      <c r="U12" s="41">
        <f t="shared" si="14"/>
        <v>0</v>
      </c>
      <c r="V12" s="41">
        <f t="shared" si="15"/>
        <v>0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2</v>
      </c>
      <c r="AB12" s="60"/>
      <c r="AC12" s="60">
        <v>2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MAX(R5:R33)</f>
        <v>20.100000000000001</v>
      </c>
      <c r="AQ12" t="s">
        <v>39</v>
      </c>
      <c r="AR12" s="54">
        <v>5</v>
      </c>
    </row>
    <row r="13" spans="1:45" ht="14.1" customHeight="1" x14ac:dyDescent="0.25">
      <c r="A13" s="16">
        <v>9</v>
      </c>
      <c r="B13" s="65">
        <v>7.3</v>
      </c>
      <c r="C13" s="65">
        <v>8.8000000000000007</v>
      </c>
      <c r="D13" s="41">
        <f t="shared" si="10"/>
        <v>8.8000000000000007</v>
      </c>
      <c r="E13" s="41">
        <f t="shared" si="11"/>
        <v>8.8000000000000007</v>
      </c>
      <c r="F13" s="65">
        <v>6.5</v>
      </c>
      <c r="G13" s="65">
        <v>6.6</v>
      </c>
      <c r="H13" s="41">
        <f t="shared" si="12"/>
        <v>6.5</v>
      </c>
      <c r="I13" s="41">
        <f t="shared" si="13"/>
        <v>6.5</v>
      </c>
      <c r="J13" s="42">
        <f t="shared" si="0"/>
        <v>0</v>
      </c>
      <c r="K13" s="41">
        <v>4.7</v>
      </c>
      <c r="L13" s="2">
        <f t="shared" si="1"/>
        <v>0</v>
      </c>
      <c r="M13" s="167">
        <v>5.7</v>
      </c>
      <c r="N13" s="166">
        <v>7.2</v>
      </c>
      <c r="O13" s="43"/>
      <c r="P13" s="65">
        <v>0.2</v>
      </c>
      <c r="Q13" s="41">
        <f t="shared" si="2"/>
        <v>1</v>
      </c>
      <c r="R13" s="44">
        <f t="shared" si="3"/>
        <v>5.7</v>
      </c>
      <c r="S13" s="58"/>
      <c r="T13" s="65">
        <v>5.5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2</v>
      </c>
      <c r="AB13" s="67"/>
      <c r="AC13" s="67">
        <v>2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43</v>
      </c>
      <c r="AP13" s="202"/>
      <c r="AQ13" s="202"/>
      <c r="AR13" s="202"/>
    </row>
    <row r="14" spans="1:45" ht="14.1" customHeight="1" x14ac:dyDescent="0.25">
      <c r="A14" s="55">
        <v>10</v>
      </c>
      <c r="B14" s="56">
        <v>6.7</v>
      </c>
      <c r="C14" s="56">
        <v>8.1</v>
      </c>
      <c r="D14" s="41">
        <f t="shared" si="10"/>
        <v>8.1</v>
      </c>
      <c r="E14" s="41">
        <f t="shared" si="11"/>
        <v>8.1</v>
      </c>
      <c r="F14" s="56">
        <v>6.2</v>
      </c>
      <c r="G14" s="56">
        <v>6.6</v>
      </c>
      <c r="H14" s="41">
        <f t="shared" si="12"/>
        <v>6.2</v>
      </c>
      <c r="I14" s="41">
        <f t="shared" si="13"/>
        <v>6.2</v>
      </c>
      <c r="J14" s="42">
        <f t="shared" si="0"/>
        <v>0</v>
      </c>
      <c r="K14" s="41">
        <v>6.1</v>
      </c>
      <c r="L14" s="2">
        <f t="shared" si="1"/>
        <v>0</v>
      </c>
      <c r="M14" s="167">
        <v>6.2</v>
      </c>
      <c r="N14" s="166">
        <v>7.3</v>
      </c>
      <c r="O14" s="57"/>
      <c r="P14" s="56">
        <v>2.5</v>
      </c>
      <c r="Q14" s="41">
        <f t="shared" si="2"/>
        <v>1</v>
      </c>
      <c r="R14" s="44">
        <f t="shared" si="3"/>
        <v>4.2</v>
      </c>
      <c r="S14" s="58"/>
      <c r="T14" s="56">
        <v>1.7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2</v>
      </c>
      <c r="AB14" s="60"/>
      <c r="AC14" s="60">
        <v>2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44</v>
      </c>
      <c r="AP14" s="76">
        <f>SUM(J5:J32)</f>
        <v>1</v>
      </c>
      <c r="AQ14" s="77"/>
      <c r="AR14" s="78"/>
    </row>
    <row r="15" spans="1:45" ht="14.1" customHeight="1" x14ac:dyDescent="0.25">
      <c r="A15" s="16">
        <v>11</v>
      </c>
      <c r="B15" s="65">
        <v>9.4</v>
      </c>
      <c r="C15" s="172">
        <v>10.199999999999999</v>
      </c>
      <c r="D15" s="41">
        <f t="shared" si="10"/>
        <v>10.199999999999999</v>
      </c>
      <c r="E15" s="41">
        <f t="shared" si="11"/>
        <v>10.199999999999999</v>
      </c>
      <c r="F15" s="65">
        <v>6.9</v>
      </c>
      <c r="G15" s="65">
        <v>6.5</v>
      </c>
      <c r="H15" s="41">
        <f t="shared" si="12"/>
        <v>6.5</v>
      </c>
      <c r="I15" s="41">
        <f t="shared" si="13"/>
        <v>6.5</v>
      </c>
      <c r="J15" s="42">
        <f t="shared" si="0"/>
        <v>0</v>
      </c>
      <c r="K15" s="41">
        <v>5.4</v>
      </c>
      <c r="L15" s="2">
        <f t="shared" si="1"/>
        <v>0</v>
      </c>
      <c r="M15" s="167">
        <v>6.3</v>
      </c>
      <c r="N15" s="204">
        <v>7.5</v>
      </c>
      <c r="O15" s="71"/>
      <c r="P15" s="65">
        <v>0.6</v>
      </c>
      <c r="Q15" s="41">
        <f t="shared" si="2"/>
        <v>1</v>
      </c>
      <c r="R15" s="44">
        <f t="shared" si="3"/>
        <v>1.2</v>
      </c>
      <c r="S15" s="58"/>
      <c r="T15" s="65">
        <v>0.6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2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SUM(L5:L32)</f>
        <v>6</v>
      </c>
      <c r="AQ15" s="77"/>
      <c r="AR15" s="78"/>
    </row>
    <row r="16" spans="1:45" ht="14.1" customHeight="1" x14ac:dyDescent="0.25">
      <c r="A16" s="55">
        <v>12</v>
      </c>
      <c r="B16" s="56">
        <v>6.8</v>
      </c>
      <c r="C16" s="56">
        <v>7.6</v>
      </c>
      <c r="D16" s="41">
        <f t="shared" si="10"/>
        <v>7.6</v>
      </c>
      <c r="E16" s="41">
        <f t="shared" si="11"/>
        <v>7.6</v>
      </c>
      <c r="F16" s="56">
        <v>5.4</v>
      </c>
      <c r="G16" s="56">
        <v>5.6</v>
      </c>
      <c r="H16" s="41">
        <f t="shared" si="12"/>
        <v>5.4</v>
      </c>
      <c r="I16" s="41">
        <f t="shared" si="13"/>
        <v>5.4</v>
      </c>
      <c r="J16" s="42">
        <f t="shared" si="0"/>
        <v>0</v>
      </c>
      <c r="K16" s="41">
        <v>0.6</v>
      </c>
      <c r="L16" s="2">
        <f t="shared" si="1"/>
        <v>0</v>
      </c>
      <c r="M16" s="167">
        <v>2.8</v>
      </c>
      <c r="N16" s="176">
        <v>7.7</v>
      </c>
      <c r="O16" s="45"/>
      <c r="P16" s="56">
        <v>6.3</v>
      </c>
      <c r="Q16" s="41">
        <f t="shared" si="2"/>
        <v>1</v>
      </c>
      <c r="R16" s="44">
        <f t="shared" si="3"/>
        <v>9.3000000000000007</v>
      </c>
      <c r="S16" s="58"/>
      <c r="T16" s="56">
        <v>3</v>
      </c>
      <c r="U16" s="41">
        <f t="shared" si="14"/>
        <v>0</v>
      </c>
      <c r="V16" s="41">
        <f t="shared" si="15"/>
        <v>0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2</v>
      </c>
      <c r="AB16" s="60"/>
      <c r="AC16" s="60">
        <v>2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SUM(X5:X32)</f>
        <v>17</v>
      </c>
      <c r="AQ16" s="77"/>
      <c r="AR16" s="78"/>
    </row>
    <row r="17" spans="1:45" ht="14.1" customHeight="1" x14ac:dyDescent="0.25">
      <c r="A17" s="16">
        <v>13</v>
      </c>
      <c r="B17" s="65">
        <v>6.7</v>
      </c>
      <c r="C17" s="65">
        <v>3.9</v>
      </c>
      <c r="D17" s="41">
        <f t="shared" si="10"/>
        <v>6.7</v>
      </c>
      <c r="E17" s="41">
        <f t="shared" si="11"/>
        <v>6.7</v>
      </c>
      <c r="F17" s="65">
        <v>3.8</v>
      </c>
      <c r="G17" s="65">
        <v>1.9</v>
      </c>
      <c r="H17" s="41">
        <f t="shared" si="12"/>
        <v>1.9</v>
      </c>
      <c r="I17" s="41">
        <f t="shared" si="13"/>
        <v>1.9</v>
      </c>
      <c r="J17" s="42">
        <f t="shared" si="0"/>
        <v>0</v>
      </c>
      <c r="K17" s="41">
        <v>1.7</v>
      </c>
      <c r="L17" s="2">
        <f t="shared" si="1"/>
        <v>0</v>
      </c>
      <c r="M17" s="167">
        <v>3.6</v>
      </c>
      <c r="N17" s="166">
        <v>7.5</v>
      </c>
      <c r="O17" s="71"/>
      <c r="P17" s="65">
        <v>5.4</v>
      </c>
      <c r="Q17" s="41">
        <f t="shared" si="2"/>
        <v>1</v>
      </c>
      <c r="R17" s="44">
        <f t="shared" si="3"/>
        <v>5.4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6">
        <v>0</v>
      </c>
      <c r="AA17" s="66">
        <v>2</v>
      </c>
      <c r="AB17" s="67"/>
      <c r="AC17" s="67">
        <v>2</v>
      </c>
      <c r="AD17" s="68">
        <v>1</v>
      </c>
      <c r="AE17" s="49">
        <f t="shared" si="5"/>
        <v>1</v>
      </c>
      <c r="AF17" s="49">
        <f t="shared" si="6"/>
        <v>1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SUM(W5:W32)</f>
        <v>17</v>
      </c>
      <c r="AS17" s="75" t="s">
        <v>106</v>
      </c>
    </row>
    <row r="18" spans="1:45" ht="14.1" customHeight="1" x14ac:dyDescent="0.25">
      <c r="A18" s="55">
        <v>14</v>
      </c>
      <c r="B18" s="56">
        <v>2.2000000000000002</v>
      </c>
      <c r="C18" s="56">
        <v>5.6</v>
      </c>
      <c r="D18" s="41">
        <f t="shared" si="10"/>
        <v>5.6</v>
      </c>
      <c r="E18" s="41">
        <f t="shared" si="11"/>
        <v>5.6</v>
      </c>
      <c r="F18" s="173">
        <v>-1.9</v>
      </c>
      <c r="G18" s="56">
        <v>-0.4</v>
      </c>
      <c r="H18" s="41">
        <f t="shared" si="12"/>
        <v>-1.9</v>
      </c>
      <c r="I18" s="41">
        <f t="shared" si="13"/>
        <v>-1.9</v>
      </c>
      <c r="J18" s="42">
        <f t="shared" si="0"/>
        <v>1</v>
      </c>
      <c r="K18" s="174">
        <v>-5.7</v>
      </c>
      <c r="L18" s="2">
        <f t="shared" si="1"/>
        <v>1</v>
      </c>
      <c r="M18" s="175">
        <v>-3.9</v>
      </c>
      <c r="N18" s="166">
        <v>6.8</v>
      </c>
      <c r="O18" s="45"/>
      <c r="P18" s="56">
        <v>0</v>
      </c>
      <c r="Q18" s="41">
        <f t="shared" si="2"/>
        <v>1</v>
      </c>
      <c r="R18" s="44">
        <f t="shared" si="3"/>
        <v>2</v>
      </c>
      <c r="S18" s="58"/>
      <c r="T18" s="56">
        <v>2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2</v>
      </c>
      <c r="AB18" s="60"/>
      <c r="AC18" s="60">
        <v>3</v>
      </c>
      <c r="AD18" s="61">
        <v>5</v>
      </c>
      <c r="AE18" s="62">
        <f t="shared" si="5"/>
        <v>1</v>
      </c>
      <c r="AF18" s="49">
        <f t="shared" si="6"/>
        <v>1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SUM(V5:V32)</f>
        <v>2</v>
      </c>
      <c r="AS18" s="75" t="s">
        <v>107</v>
      </c>
    </row>
    <row r="19" spans="1:45" ht="14.1" customHeight="1" x14ac:dyDescent="0.25">
      <c r="A19" s="16">
        <v>15</v>
      </c>
      <c r="B19" s="65">
        <v>4.0999999999999996</v>
      </c>
      <c r="C19" s="65">
        <v>8.4</v>
      </c>
      <c r="D19" s="41">
        <f t="shared" si="10"/>
        <v>8.4</v>
      </c>
      <c r="E19" s="41">
        <f t="shared" si="11"/>
        <v>8.4</v>
      </c>
      <c r="F19" s="65">
        <v>0.4</v>
      </c>
      <c r="G19" s="65">
        <v>4.0999999999999996</v>
      </c>
      <c r="H19" s="41">
        <f t="shared" si="12"/>
        <v>0.4</v>
      </c>
      <c r="I19" s="41">
        <f t="shared" si="13"/>
        <v>0.4</v>
      </c>
      <c r="J19" s="42">
        <f t="shared" si="0"/>
        <v>0</v>
      </c>
      <c r="K19" s="41">
        <v>-0.2</v>
      </c>
      <c r="L19" s="2">
        <f t="shared" si="1"/>
        <v>1</v>
      </c>
      <c r="M19" s="167">
        <v>-0.1</v>
      </c>
      <c r="N19" s="166">
        <v>5.9</v>
      </c>
      <c r="O19" s="71"/>
      <c r="P19" s="65">
        <v>5</v>
      </c>
      <c r="Q19" s="41">
        <f t="shared" si="2"/>
        <v>1</v>
      </c>
      <c r="R19" s="44">
        <f t="shared" si="3"/>
        <v>6</v>
      </c>
      <c r="S19" s="58"/>
      <c r="T19" s="65">
        <v>1</v>
      </c>
      <c r="U19" s="41">
        <f t="shared" si="14"/>
        <v>0</v>
      </c>
      <c r="V19" s="41">
        <f t="shared" si="15"/>
        <v>0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2</v>
      </c>
      <c r="AB19" s="67"/>
      <c r="AC19" s="67">
        <v>2</v>
      </c>
      <c r="AD19" s="68">
        <v>5</v>
      </c>
      <c r="AE19" s="49">
        <f t="shared" si="5"/>
        <v>1</v>
      </c>
      <c r="AF19" s="49">
        <f t="shared" si="6"/>
        <v>1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SUM(U5:U32)</f>
        <v>1</v>
      </c>
      <c r="AR19" s="171"/>
      <c r="AS19" t="s">
        <v>108</v>
      </c>
    </row>
    <row r="20" spans="1:45" ht="14.1" customHeight="1" x14ac:dyDescent="0.25">
      <c r="A20" s="55">
        <v>16</v>
      </c>
      <c r="B20" s="56">
        <v>5.8</v>
      </c>
      <c r="C20" s="56">
        <v>8.1999999999999993</v>
      </c>
      <c r="D20" s="41">
        <f t="shared" si="10"/>
        <v>8.1999999999999993</v>
      </c>
      <c r="E20" s="41">
        <f t="shared" si="11"/>
        <v>8.1999999999999993</v>
      </c>
      <c r="F20" s="56">
        <v>3.4</v>
      </c>
      <c r="G20" s="56">
        <v>4.7</v>
      </c>
      <c r="H20" s="41">
        <f t="shared" si="12"/>
        <v>3.4</v>
      </c>
      <c r="I20" s="41">
        <f t="shared" si="13"/>
        <v>3.4</v>
      </c>
      <c r="J20" s="42">
        <f t="shared" si="0"/>
        <v>0</v>
      </c>
      <c r="K20" s="41">
        <v>-0.3</v>
      </c>
      <c r="L20" s="2">
        <f t="shared" si="1"/>
        <v>1</v>
      </c>
      <c r="M20" s="167">
        <v>1</v>
      </c>
      <c r="N20" s="166">
        <v>6.1</v>
      </c>
      <c r="O20" s="57"/>
      <c r="P20" s="56">
        <v>2.1</v>
      </c>
      <c r="Q20" s="41">
        <f t="shared" si="2"/>
        <v>1</v>
      </c>
      <c r="R20" s="44">
        <f t="shared" si="3"/>
        <v>2.6</v>
      </c>
      <c r="S20" s="58"/>
      <c r="T20" s="56">
        <v>0.5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2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48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4.8</v>
      </c>
      <c r="C21" s="65">
        <v>4.8</v>
      </c>
      <c r="D21" s="41">
        <f t="shared" si="10"/>
        <v>4.8</v>
      </c>
      <c r="E21" s="41">
        <f t="shared" si="11"/>
        <v>4.8</v>
      </c>
      <c r="F21" s="65">
        <v>0.5</v>
      </c>
      <c r="G21" s="65">
        <v>1.1000000000000001</v>
      </c>
      <c r="H21" s="41">
        <f t="shared" si="12"/>
        <v>0.5</v>
      </c>
      <c r="I21" s="41">
        <f t="shared" si="13"/>
        <v>0.5</v>
      </c>
      <c r="J21" s="42">
        <f t="shared" si="0"/>
        <v>0</v>
      </c>
      <c r="K21" s="41">
        <v>-4.2</v>
      </c>
      <c r="L21" s="2">
        <f t="shared" si="1"/>
        <v>1</v>
      </c>
      <c r="M21" s="167">
        <v>-2.7</v>
      </c>
      <c r="N21" s="166">
        <v>6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49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1.8</v>
      </c>
      <c r="C22" s="173">
        <v>3.7</v>
      </c>
      <c r="D22" s="41">
        <f t="shared" si="10"/>
        <v>3.7</v>
      </c>
      <c r="E22" s="41">
        <f t="shared" si="11"/>
        <v>3.7</v>
      </c>
      <c r="F22" s="56">
        <v>0.8</v>
      </c>
      <c r="G22" s="56">
        <v>1.4</v>
      </c>
      <c r="H22" s="41">
        <f t="shared" si="12"/>
        <v>0.8</v>
      </c>
      <c r="I22" s="41">
        <f t="shared" si="13"/>
        <v>0.8</v>
      </c>
      <c r="J22" s="42">
        <f t="shared" si="0"/>
        <v>0</v>
      </c>
      <c r="K22" s="41">
        <v>-1.5</v>
      </c>
      <c r="L22" s="2">
        <f t="shared" si="1"/>
        <v>1</v>
      </c>
      <c r="M22" s="167">
        <v>-0.3</v>
      </c>
      <c r="N22" s="204">
        <v>5.6</v>
      </c>
      <c r="O22" s="57"/>
      <c r="P22" s="56">
        <v>2</v>
      </c>
      <c r="Q22" s="41">
        <f t="shared" si="2"/>
        <v>1</v>
      </c>
      <c r="R22" s="44">
        <f t="shared" si="3"/>
        <v>9.6</v>
      </c>
      <c r="S22" s="58"/>
      <c r="T22" s="56">
        <v>7.6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5</v>
      </c>
      <c r="AE22" s="62">
        <f t="shared" si="5"/>
        <v>1</v>
      </c>
      <c r="AF22" s="49">
        <f t="shared" si="6"/>
        <v>1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  <c r="AS22" t="s">
        <v>109</v>
      </c>
    </row>
    <row r="23" spans="1:45" ht="14.1" customHeight="1" x14ac:dyDescent="0.25">
      <c r="A23" s="16">
        <v>19</v>
      </c>
      <c r="B23" s="65">
        <v>1.4</v>
      </c>
      <c r="C23" s="65"/>
      <c r="D23" s="41" t="str">
        <f t="shared" si="10"/>
        <v/>
      </c>
      <c r="E23" s="41">
        <f t="shared" si="11"/>
        <v>1.4</v>
      </c>
      <c r="F23" s="65">
        <v>0.5</v>
      </c>
      <c r="G23" s="65"/>
      <c r="H23" s="41">
        <f t="shared" si="12"/>
        <v>0.5</v>
      </c>
      <c r="I23" s="41" t="str">
        <f t="shared" si="13"/>
        <v/>
      </c>
      <c r="J23" s="42">
        <f t="shared" si="0"/>
        <v>0</v>
      </c>
      <c r="K23" s="41">
        <v>0</v>
      </c>
      <c r="L23" s="2">
        <f t="shared" si="1"/>
        <v>0</v>
      </c>
      <c r="M23" s="167">
        <v>0.1</v>
      </c>
      <c r="N23" s="176">
        <v>5.4</v>
      </c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0</v>
      </c>
      <c r="Z23" s="59">
        <v>0</v>
      </c>
      <c r="AA23" s="66">
        <v>1</v>
      </c>
      <c r="AB23" s="67"/>
      <c r="AC23" s="67">
        <v>2</v>
      </c>
      <c r="AD23" s="68">
        <v>5</v>
      </c>
      <c r="AE23" s="49">
        <f t="shared" si="5"/>
        <v>1</v>
      </c>
      <c r="AF23" s="49">
        <f t="shared" si="6"/>
        <v>1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  <c r="AS23" t="s">
        <v>110</v>
      </c>
    </row>
    <row r="24" spans="1:45" ht="14.1" customHeight="1" x14ac:dyDescent="0.25">
      <c r="A24" s="55">
        <v>20</v>
      </c>
      <c r="B24" s="56"/>
      <c r="C24" s="56"/>
      <c r="D24" s="41" t="str">
        <f t="shared" si="10"/>
        <v/>
      </c>
      <c r="E24" s="41" t="str">
        <f t="shared" si="11"/>
        <v/>
      </c>
      <c r="F24" s="56"/>
      <c r="G24" s="56"/>
      <c r="H24" s="41" t="str">
        <f t="shared" si="12"/>
        <v/>
      </c>
      <c r="I24" s="41" t="str">
        <f t="shared" si="13"/>
        <v/>
      </c>
      <c r="J24" s="42">
        <f t="shared" si="0"/>
        <v>0</v>
      </c>
      <c r="K24" s="41"/>
      <c r="L24" s="2">
        <f t="shared" si="1"/>
        <v>0</v>
      </c>
      <c r="M24" s="167"/>
      <c r="N24" s="166"/>
      <c r="O24" s="45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52</v>
      </c>
      <c r="AP24" s="189"/>
      <c r="AQ24" s="189"/>
      <c r="AR24" s="189"/>
    </row>
    <row r="25" spans="1:45" ht="14.1" customHeight="1" x14ac:dyDescent="0.25">
      <c r="A25" s="16">
        <v>21</v>
      </c>
      <c r="B25" s="65"/>
      <c r="C25" s="65"/>
      <c r="D25" s="41" t="str">
        <f t="shared" si="10"/>
        <v/>
      </c>
      <c r="E25" s="41" t="str">
        <f t="shared" si="11"/>
        <v/>
      </c>
      <c r="F25" s="65"/>
      <c r="G25" s="65"/>
      <c r="H25" s="41" t="str">
        <f t="shared" si="12"/>
        <v/>
      </c>
      <c r="I25" s="41" t="str">
        <f t="shared" si="13"/>
        <v/>
      </c>
      <c r="J25" s="42">
        <f t="shared" si="0"/>
        <v>0</v>
      </c>
      <c r="K25" s="41"/>
      <c r="L25" s="2">
        <f t="shared" si="1"/>
        <v>0</v>
      </c>
      <c r="M25" s="167"/>
      <c r="N25" s="166"/>
      <c r="O25" s="43"/>
      <c r="P25" s="65"/>
      <c r="Q25" s="86">
        <f t="shared" si="2"/>
        <v>0</v>
      </c>
      <c r="R25" s="87">
        <f t="shared" si="3"/>
        <v>0</v>
      </c>
      <c r="S25" s="58"/>
      <c r="T25" s="65"/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/>
      <c r="C26" s="56"/>
      <c r="D26" s="41" t="str">
        <f t="shared" si="10"/>
        <v/>
      </c>
      <c r="E26" s="41" t="str">
        <f t="shared" si="11"/>
        <v/>
      </c>
      <c r="F26" s="56"/>
      <c r="G26" s="56"/>
      <c r="H26" s="41" t="str">
        <f t="shared" si="12"/>
        <v/>
      </c>
      <c r="I26" s="41" t="str">
        <f t="shared" si="13"/>
        <v/>
      </c>
      <c r="J26" s="42">
        <f t="shared" si="0"/>
        <v>0</v>
      </c>
      <c r="K26" s="41"/>
      <c r="L26" s="2">
        <f t="shared" si="1"/>
        <v>0</v>
      </c>
      <c r="M26" s="167"/>
      <c r="N26" s="166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/>
      <c r="C27" s="65"/>
      <c r="D27" s="41" t="str">
        <f t="shared" si="10"/>
        <v/>
      </c>
      <c r="E27" s="41" t="str">
        <f t="shared" si="11"/>
        <v/>
      </c>
      <c r="F27" s="65"/>
      <c r="G27" s="65"/>
      <c r="H27" s="41" t="str">
        <f t="shared" si="12"/>
        <v/>
      </c>
      <c r="I27" s="41" t="str">
        <f t="shared" si="13"/>
        <v/>
      </c>
      <c r="J27" s="42">
        <f t="shared" si="0"/>
        <v>0</v>
      </c>
      <c r="K27" s="41"/>
      <c r="L27" s="2">
        <f t="shared" si="1"/>
        <v>0</v>
      </c>
      <c r="M27" s="167"/>
      <c r="N27" s="166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4"/>
        <v>0</v>
      </c>
      <c r="V27" s="41">
        <f t="shared" si="15"/>
        <v>0</v>
      </c>
      <c r="W27" s="41">
        <f t="shared" ref="W27:W32" si="18">IF(SUM(P27,T27)&gt;0.9,1,0)</f>
        <v>0</v>
      </c>
      <c r="X27" s="41">
        <f t="shared" si="16"/>
        <v>0</v>
      </c>
      <c r="Y27" s="41">
        <f t="shared" si="17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/>
      <c r="C28" s="56"/>
      <c r="D28" s="41" t="str">
        <f t="shared" si="10"/>
        <v/>
      </c>
      <c r="E28" s="41" t="str">
        <f t="shared" si="11"/>
        <v/>
      </c>
      <c r="F28" s="56"/>
      <c r="G28" s="56"/>
      <c r="H28" s="41" t="str">
        <f t="shared" si="12"/>
        <v/>
      </c>
      <c r="I28" s="41" t="str">
        <f t="shared" si="13"/>
        <v/>
      </c>
      <c r="J28" s="42">
        <f t="shared" si="0"/>
        <v>0</v>
      </c>
      <c r="K28" s="41"/>
      <c r="L28" s="2">
        <f t="shared" si="1"/>
        <v>0</v>
      </c>
      <c r="M28" s="167"/>
      <c r="N28" s="166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/>
      <c r="C29" s="65"/>
      <c r="D29" s="41" t="str">
        <f t="shared" si="10"/>
        <v/>
      </c>
      <c r="E29" s="41" t="str">
        <f t="shared" si="11"/>
        <v/>
      </c>
      <c r="F29" s="65"/>
      <c r="G29" s="65"/>
      <c r="H29" s="41" t="str">
        <f t="shared" si="12"/>
        <v/>
      </c>
      <c r="I29" s="41" t="str">
        <f t="shared" si="13"/>
        <v/>
      </c>
      <c r="J29" s="42">
        <f t="shared" si="0"/>
        <v>0</v>
      </c>
      <c r="K29" s="41"/>
      <c r="L29" s="2">
        <f t="shared" si="1"/>
        <v>0</v>
      </c>
      <c r="M29" s="167"/>
      <c r="N29" s="166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/>
      <c r="C30" s="56"/>
      <c r="D30" s="41" t="str">
        <f t="shared" si="10"/>
        <v/>
      </c>
      <c r="E30" s="41" t="str">
        <f t="shared" si="11"/>
        <v/>
      </c>
      <c r="F30" s="56"/>
      <c r="G30" s="56"/>
      <c r="H30" s="41" t="str">
        <f t="shared" si="12"/>
        <v/>
      </c>
      <c r="I30" s="41" t="str">
        <f t="shared" si="13"/>
        <v/>
      </c>
      <c r="J30" s="42">
        <f t="shared" si="0"/>
        <v>0</v>
      </c>
      <c r="K30" s="41"/>
      <c r="L30" s="2">
        <f t="shared" si="1"/>
        <v>0</v>
      </c>
      <c r="M30" s="167"/>
      <c r="N30" s="166"/>
      <c r="O30" s="57"/>
      <c r="P30" s="90"/>
      <c r="Q30" s="41">
        <f t="shared" si="2"/>
        <v>0</v>
      </c>
      <c r="R30" s="44">
        <f t="shared" si="3"/>
        <v>0</v>
      </c>
      <c r="S30" s="58"/>
      <c r="T30" s="56"/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/>
      <c r="C31" s="65"/>
      <c r="D31" s="41" t="str">
        <f t="shared" si="10"/>
        <v/>
      </c>
      <c r="E31" s="41" t="str">
        <f t="shared" si="11"/>
        <v/>
      </c>
      <c r="F31" s="65"/>
      <c r="G31" s="65"/>
      <c r="H31" s="41" t="str">
        <f t="shared" si="12"/>
        <v/>
      </c>
      <c r="I31" s="41" t="str">
        <f t="shared" si="13"/>
        <v/>
      </c>
      <c r="J31" s="42">
        <f t="shared" si="0"/>
        <v>0</v>
      </c>
      <c r="K31" s="41"/>
      <c r="L31" s="2">
        <f t="shared" si="1"/>
        <v>0</v>
      </c>
      <c r="M31" s="167"/>
      <c r="N31" s="166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59</v>
      </c>
      <c r="AP31" s="189"/>
      <c r="AQ31" s="189"/>
      <c r="AR31" s="189"/>
    </row>
    <row r="32" spans="1:45" ht="14.1" customHeight="1" x14ac:dyDescent="0.25">
      <c r="A32" s="55">
        <v>28</v>
      </c>
      <c r="B32" s="56"/>
      <c r="C32" s="56"/>
      <c r="D32" s="41" t="str">
        <f t="shared" si="10"/>
        <v/>
      </c>
      <c r="E32" s="41" t="str">
        <f t="shared" si="11"/>
        <v/>
      </c>
      <c r="F32" s="56"/>
      <c r="G32" s="56"/>
      <c r="H32" s="41" t="str">
        <f t="shared" si="12"/>
        <v/>
      </c>
      <c r="I32" s="41" t="str">
        <f t="shared" si="13"/>
        <v/>
      </c>
      <c r="J32" s="42">
        <f t="shared" si="0"/>
        <v>0</v>
      </c>
      <c r="K32" s="41"/>
      <c r="L32" s="2">
        <f t="shared" si="1"/>
        <v>0</v>
      </c>
      <c r="M32" s="167"/>
      <c r="N32" s="166"/>
      <c r="O32" s="45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/>
      <c r="B33" s="91"/>
      <c r="C33" s="91"/>
      <c r="D33" s="41"/>
      <c r="E33" s="41"/>
      <c r="F33" s="91"/>
      <c r="G33" s="91"/>
      <c r="H33" s="41"/>
      <c r="I33" s="41"/>
      <c r="J33" s="42"/>
      <c r="K33" s="41"/>
      <c r="N33" s="162"/>
      <c r="O33" s="58"/>
      <c r="P33" s="91"/>
      <c r="Q33" s="41"/>
      <c r="R33" s="44"/>
      <c r="S33" s="58"/>
      <c r="T33" s="91"/>
      <c r="U33" s="41"/>
      <c r="V33" s="41"/>
      <c r="W33" s="41"/>
      <c r="X33" s="41"/>
      <c r="Y33" s="41"/>
      <c r="Z33" s="92"/>
      <c r="AA33" s="92"/>
      <c r="AB33" s="93"/>
      <c r="AC33" s="93"/>
      <c r="AD33" s="94"/>
      <c r="AE33" s="49"/>
      <c r="AF33" s="49"/>
      <c r="AG33" s="95"/>
      <c r="AH33" s="62"/>
      <c r="AI33" s="95"/>
      <c r="AJ33" s="50"/>
      <c r="AK33" s="50"/>
      <c r="AL33" s="95"/>
      <c r="AM33" s="95"/>
      <c r="AN33" s="96"/>
      <c r="AO33" s="189" t="s">
        <v>61</v>
      </c>
      <c r="AP33" s="189"/>
      <c r="AQ33" s="189"/>
      <c r="AR33" s="189"/>
    </row>
    <row r="34" spans="1:44" ht="14.1" customHeight="1" x14ac:dyDescent="0.25">
      <c r="A34" s="26"/>
      <c r="B34" s="91"/>
      <c r="C34" s="91"/>
      <c r="D34" s="41"/>
      <c r="E34" s="41"/>
      <c r="F34" s="91"/>
      <c r="G34" s="91"/>
      <c r="H34" s="41"/>
      <c r="I34" s="41"/>
      <c r="J34" s="42"/>
      <c r="K34" s="41"/>
      <c r="M34" s="168"/>
      <c r="N34" s="162"/>
      <c r="O34" s="58"/>
      <c r="P34" s="91"/>
      <c r="Q34" s="41"/>
      <c r="R34" s="44"/>
      <c r="S34" s="58"/>
      <c r="T34" s="91"/>
      <c r="U34" s="41"/>
      <c r="V34" s="41"/>
      <c r="W34" s="41"/>
      <c r="X34" s="41"/>
      <c r="Y34" s="41"/>
      <c r="Z34" s="92"/>
      <c r="AA34" s="92"/>
      <c r="AB34" s="93"/>
      <c r="AC34" s="93"/>
      <c r="AD34" s="94"/>
      <c r="AE34" s="49"/>
      <c r="AF34" s="49"/>
      <c r="AG34" s="95"/>
      <c r="AH34" s="62"/>
      <c r="AI34" s="95"/>
      <c r="AJ34" s="50"/>
      <c r="AK34" s="50"/>
      <c r="AL34" s="95"/>
      <c r="AM34" s="95"/>
      <c r="AN34" s="96"/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8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63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8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3.2" x14ac:dyDescent="0.25">
      <c r="A37" s="105" t="s">
        <v>68</v>
      </c>
      <c r="B37" s="106">
        <f t="shared" ref="B37:I37" si="19">SUM(B5:B32)</f>
        <v>104.3</v>
      </c>
      <c r="C37" s="106">
        <f t="shared" si="19"/>
        <v>125.30000000000001</v>
      </c>
      <c r="D37" s="106">
        <f t="shared" si="19"/>
        <v>132.29999999999998</v>
      </c>
      <c r="E37" s="106">
        <f t="shared" si="19"/>
        <v>133.69999999999999</v>
      </c>
      <c r="F37" s="106">
        <f t="shared" si="19"/>
        <v>66</v>
      </c>
      <c r="G37" s="106">
        <f t="shared" si="19"/>
        <v>72.900000000000006</v>
      </c>
      <c r="H37" s="106">
        <f t="shared" si="19"/>
        <v>59.9</v>
      </c>
      <c r="I37" s="106">
        <f t="shared" si="19"/>
        <v>59.4</v>
      </c>
      <c r="J37" s="107"/>
      <c r="K37" s="106">
        <f>SUM(K5:K32)</f>
        <v>27.400000000000002</v>
      </c>
      <c r="M37" s="169">
        <f>SUM(M5:M32)</f>
        <v>45.7</v>
      </c>
      <c r="N37" s="163">
        <f>SUM(N5:N32)</f>
        <v>124.7</v>
      </c>
      <c r="O37" s="108"/>
      <c r="P37" s="109">
        <f>SUM(P5:P32)</f>
        <v>58.900000000000006</v>
      </c>
      <c r="Q37" s="106"/>
      <c r="R37" s="110"/>
      <c r="S37" s="108"/>
      <c r="T37" s="106">
        <f>SUM(T5:T32)</f>
        <v>49.000000000000007</v>
      </c>
      <c r="U37" s="106"/>
      <c r="V37" s="106"/>
      <c r="W37" s="106"/>
      <c r="X37" s="106">
        <f>SUM(X5:X32)</f>
        <v>17</v>
      </c>
      <c r="Y37" s="106">
        <f>SUM(Y5:Y32)</f>
        <v>18</v>
      </c>
      <c r="Z37" s="111"/>
      <c r="AA37" s="111"/>
      <c r="AB37" s="112"/>
      <c r="AC37" s="112"/>
      <c r="AD37" s="113">
        <f>SUM(AF5:AF32)</f>
        <v>6</v>
      </c>
      <c r="AE37" s="114"/>
      <c r="AF37" s="114"/>
      <c r="AG37" s="114">
        <f>SUM(AG5:AG32)</f>
        <v>1</v>
      </c>
      <c r="AH37" s="114"/>
      <c r="AI37" s="115">
        <f>SUM(AJ5:AJ32)</f>
        <v>0</v>
      </c>
      <c r="AJ37" s="115"/>
      <c r="AK37" s="115"/>
      <c r="AL37" s="114">
        <f>SUM(AL5:AL32)</f>
        <v>0</v>
      </c>
      <c r="AM37" s="114">
        <f>SUM(AM5:AM32)</f>
        <v>1</v>
      </c>
      <c r="AN37" s="116">
        <f>SUM(AN5:AN32)</f>
        <v>0</v>
      </c>
      <c r="AO37" s="83" t="s">
        <v>67</v>
      </c>
      <c r="AP37" s="84"/>
      <c r="AQ37" s="84"/>
      <c r="AR37" s="85"/>
    </row>
    <row r="38" spans="1:44" ht="13.2" x14ac:dyDescent="0.25">
      <c r="A38" s="105" t="s">
        <v>70</v>
      </c>
      <c r="B38" s="106">
        <f t="shared" ref="B38:I38" si="20">AVERAGE(B5:B32)</f>
        <v>5.4894736842105258</v>
      </c>
      <c r="C38" s="106">
        <f t="shared" si="20"/>
        <v>6.9611111111111121</v>
      </c>
      <c r="D38" s="106">
        <f t="shared" si="20"/>
        <v>7.3499999999999988</v>
      </c>
      <c r="E38" s="106">
        <f t="shared" si="20"/>
        <v>7.0368421052631573</v>
      </c>
      <c r="F38" s="106">
        <f t="shared" si="20"/>
        <v>3.4736842105263159</v>
      </c>
      <c r="G38" s="106">
        <f t="shared" si="20"/>
        <v>4.0500000000000007</v>
      </c>
      <c r="H38" s="106">
        <f t="shared" si="20"/>
        <v>3.1526315789473682</v>
      </c>
      <c r="I38" s="106">
        <f t="shared" si="20"/>
        <v>3.3</v>
      </c>
      <c r="J38" s="107"/>
      <c r="K38" s="106">
        <f>AVERAGE(K5:K32)</f>
        <v>1.4421052631578948</v>
      </c>
      <c r="M38" s="169">
        <f>AVERAGE(M5:M32)</f>
        <v>2.405263157894737</v>
      </c>
      <c r="N38" s="164">
        <f>AVERAGE(N5:N32)</f>
        <v>6.5631578947368423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SUM(AK5:AK32)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3.2" x14ac:dyDescent="0.25">
      <c r="A39" s="105" t="s">
        <v>72</v>
      </c>
      <c r="B39" s="106">
        <f t="shared" ref="B39:I39" si="21">MAX(B5:B32)</f>
        <v>9.4</v>
      </c>
      <c r="C39" s="106">
        <f t="shared" si="21"/>
        <v>10.199999999999999</v>
      </c>
      <c r="D39" s="106">
        <f t="shared" si="21"/>
        <v>10.199999999999999</v>
      </c>
      <c r="E39" s="106">
        <f t="shared" si="21"/>
        <v>10.199999999999999</v>
      </c>
      <c r="F39" s="106">
        <f t="shared" si="21"/>
        <v>6.9</v>
      </c>
      <c r="G39" s="106">
        <f t="shared" si="21"/>
        <v>6.7</v>
      </c>
      <c r="H39" s="106">
        <f t="shared" si="21"/>
        <v>6.6</v>
      </c>
      <c r="I39" s="106">
        <f t="shared" si="21"/>
        <v>6.6</v>
      </c>
      <c r="J39" s="107"/>
      <c r="K39" s="106">
        <f>MAX(K5:K32)</f>
        <v>6.1</v>
      </c>
      <c r="M39" s="169">
        <f>MAX(M5:M32)</f>
        <v>6.3</v>
      </c>
      <c r="N39" s="164">
        <f>MAX(N5:N32)</f>
        <v>7.7</v>
      </c>
      <c r="O39" s="108"/>
      <c r="P39" s="123">
        <f>MAX(P5:P32)</f>
        <v>14.1</v>
      </c>
      <c r="Q39" s="106"/>
      <c r="R39" s="110"/>
      <c r="S39" s="108"/>
      <c r="T39" s="106">
        <f>MAX(T5:T32)</f>
        <v>13.3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71</v>
      </c>
      <c r="AP39" s="189"/>
      <c r="AQ39" s="189"/>
      <c r="AR39" s="189"/>
    </row>
    <row r="40" spans="1:44" ht="13.2" x14ac:dyDescent="0.25">
      <c r="A40" s="125" t="s">
        <v>74</v>
      </c>
      <c r="B40" s="126">
        <f t="shared" ref="B40:I40" si="22">MIN(B5:B32)</f>
        <v>1.4</v>
      </c>
      <c r="C40" s="126">
        <f t="shared" si="22"/>
        <v>3.3</v>
      </c>
      <c r="D40" s="126">
        <f t="shared" si="22"/>
        <v>3.7</v>
      </c>
      <c r="E40" s="126">
        <f t="shared" si="22"/>
        <v>1.4</v>
      </c>
      <c r="F40" s="126">
        <f t="shared" si="22"/>
        <v>-1.9</v>
      </c>
      <c r="G40" s="126">
        <f t="shared" si="22"/>
        <v>-0.4</v>
      </c>
      <c r="H40" s="126">
        <f t="shared" si="22"/>
        <v>-1.9</v>
      </c>
      <c r="I40" s="126">
        <f t="shared" si="22"/>
        <v>-1.9</v>
      </c>
      <c r="J40" s="127"/>
      <c r="K40" s="126">
        <f>MIN(K5:K32)</f>
        <v>-5.7</v>
      </c>
      <c r="M40" s="170">
        <f>MIN(M5:M32)</f>
        <v>-3.9</v>
      </c>
      <c r="N40" s="165">
        <f>MIN(N5:N32)</f>
        <v>5.4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2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86" t="s">
        <v>76</v>
      </c>
      <c r="B42" s="186"/>
      <c r="C42" s="141">
        <f>D38</f>
        <v>7.3499999999999988</v>
      </c>
      <c r="D42" s="141"/>
      <c r="E42" s="142"/>
      <c r="G42" s="187" t="s">
        <v>77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-0.65000000000000124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8</v>
      </c>
      <c r="AQ42" s="6"/>
      <c r="AR42" s="6"/>
    </row>
    <row r="43" spans="1:44" ht="36.6" customHeight="1" x14ac:dyDescent="0.25">
      <c r="A43" s="187" t="s">
        <v>79</v>
      </c>
      <c r="B43" s="187"/>
      <c r="C43" s="141">
        <f>I38</f>
        <v>3.3</v>
      </c>
      <c r="D43" s="123"/>
      <c r="G43" s="187" t="s">
        <v>77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1.6999999999999997</v>
      </c>
      <c r="T43" s="188"/>
      <c r="U43" s="157"/>
      <c r="V43" s="157"/>
      <c r="AO43" s="146" t="s">
        <v>80</v>
      </c>
      <c r="AP43" s="147">
        <v>1.6</v>
      </c>
    </row>
    <row r="44" spans="1:44" ht="36.6" customHeight="1" x14ac:dyDescent="0.25">
      <c r="A44" s="184" t="s">
        <v>81</v>
      </c>
      <c r="B44" s="184"/>
      <c r="C44" s="150">
        <f>AP10</f>
        <v>107.9</v>
      </c>
      <c r="D44" s="123"/>
      <c r="G44" s="184" t="s">
        <v>97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(AP10/(AP44*(Y37/A32)))</f>
        <v>2.7974074074074071</v>
      </c>
      <c r="T44" s="185"/>
      <c r="U44" s="158"/>
      <c r="V44" s="158"/>
      <c r="Z44" s="179" t="s">
        <v>96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1.7983333333333333</v>
      </c>
      <c r="AJ44" s="182"/>
      <c r="AK44" s="182"/>
      <c r="AL44" s="182"/>
      <c r="AM44" s="182"/>
      <c r="AN44" s="183"/>
      <c r="AO44" s="148" t="s">
        <v>82</v>
      </c>
      <c r="AP44" s="149">
        <v>60</v>
      </c>
    </row>
    <row r="45" spans="1:44" ht="30.75" customHeight="1" x14ac:dyDescent="0.25">
      <c r="A45" s="190" t="s">
        <v>83</v>
      </c>
      <c r="B45" s="190"/>
      <c r="C45" s="160">
        <f>(C42+C43)/2</f>
        <v>5.3249999999999993</v>
      </c>
      <c r="D45" s="156"/>
      <c r="G45" s="190" t="s">
        <v>77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0.52499999999999947</v>
      </c>
      <c r="T45" s="191"/>
      <c r="U45" s="159"/>
      <c r="V45" s="159"/>
      <c r="AO45" s="155" t="s">
        <v>84</v>
      </c>
      <c r="AP45" s="160">
        <f>(AP42+AP43)/2</f>
        <v>4.8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2026-02-19T18:04:22Z</dcterms:modified>
</cp:coreProperties>
</file>