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ca392c871b1f26e/Documents/Climate Statistics/Bromfield/2026/"/>
    </mc:Choice>
  </mc:AlternateContent>
  <xr:revisionPtr revIDLastSave="256" documentId="8_{3C290B30-B162-43F3-B95A-4E6502803803}" xr6:coauthVersionLast="47" xr6:coauthVersionMax="47" xr10:uidLastSave="{B8F33F85-4F71-4C0B-B504-233587C202CE}"/>
  <bookViews>
    <workbookView xWindow="-108" yWindow="-108" windowWidth="23256" windowHeight="12456" tabRatio="991" xr2:uid="{00000000-000D-0000-FFFF-FFFF00000000}"/>
  </bookViews>
  <sheets>
    <sheet name="325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5" i="1"/>
  <c r="M40" i="1"/>
  <c r="M39" i="1"/>
  <c r="M38" i="1"/>
  <c r="M37" i="1"/>
  <c r="N40" i="1" l="1"/>
  <c r="N39" i="1"/>
  <c r="N38" i="1"/>
  <c r="N37" i="1"/>
  <c r="AO45" i="1" l="1"/>
  <c r="U5" i="1" l="1"/>
  <c r="AI35" i="1" l="1"/>
  <c r="AJ35" i="1"/>
  <c r="AG35" i="1"/>
  <c r="AE35" i="1"/>
  <c r="Y35" i="1"/>
  <c r="W35" i="1"/>
  <c r="V35" i="1"/>
  <c r="U35" i="1"/>
  <c r="R35" i="1"/>
  <c r="Q35" i="1"/>
  <c r="L35" i="1"/>
  <c r="I35" i="1"/>
  <c r="H35" i="1"/>
  <c r="J35" i="1" s="1"/>
  <c r="E35" i="1"/>
  <c r="D35" i="1"/>
  <c r="T39" i="1"/>
  <c r="P39" i="1"/>
  <c r="K40" i="1"/>
  <c r="AO9" i="1" s="1"/>
  <c r="K39" i="1"/>
  <c r="K38" i="1"/>
  <c r="G40" i="1"/>
  <c r="G39" i="1"/>
  <c r="G38" i="1"/>
  <c r="F40" i="1"/>
  <c r="F39" i="1"/>
  <c r="F38" i="1"/>
  <c r="C40" i="1"/>
  <c r="C39" i="1"/>
  <c r="C38" i="1"/>
  <c r="B40" i="1"/>
  <c r="B39" i="1"/>
  <c r="B38" i="1"/>
  <c r="AM37" i="1"/>
  <c r="AL37" i="1"/>
  <c r="AK37" i="1"/>
  <c r="AF37" i="1"/>
  <c r="T37" i="1"/>
  <c r="P37" i="1"/>
  <c r="K37" i="1"/>
  <c r="G37" i="1"/>
  <c r="F37" i="1"/>
  <c r="C37" i="1"/>
  <c r="B37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5" i="1"/>
  <c r="Y37" i="1" l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5" i="1"/>
  <c r="AO16" i="1" l="1"/>
  <c r="AO18" i="1"/>
  <c r="AO19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5" i="1"/>
  <c r="H6" i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5" i="1"/>
  <c r="L5" i="1"/>
  <c r="Q5" i="1"/>
  <c r="R5" i="1"/>
  <c r="W5" i="1"/>
  <c r="AE5" i="1"/>
  <c r="AG5" i="1"/>
  <c r="AI5" i="1"/>
  <c r="AJ5" i="1"/>
  <c r="L6" i="1"/>
  <c r="Q6" i="1"/>
  <c r="R6" i="1"/>
  <c r="W6" i="1"/>
  <c r="AE6" i="1"/>
  <c r="AG6" i="1"/>
  <c r="AI6" i="1"/>
  <c r="AJ6" i="1"/>
  <c r="L7" i="1"/>
  <c r="Q7" i="1"/>
  <c r="R7" i="1"/>
  <c r="W7" i="1"/>
  <c r="AE7" i="1"/>
  <c r="AG7" i="1"/>
  <c r="AI7" i="1"/>
  <c r="AJ7" i="1"/>
  <c r="L8" i="1"/>
  <c r="Q8" i="1"/>
  <c r="R8" i="1"/>
  <c r="W8" i="1"/>
  <c r="AE8" i="1"/>
  <c r="AG8" i="1"/>
  <c r="AI8" i="1"/>
  <c r="AJ8" i="1"/>
  <c r="L9" i="1"/>
  <c r="Q9" i="1"/>
  <c r="R9" i="1"/>
  <c r="W9" i="1"/>
  <c r="AE9" i="1"/>
  <c r="AG9" i="1"/>
  <c r="AI9" i="1"/>
  <c r="AJ9" i="1"/>
  <c r="L10" i="1"/>
  <c r="Q10" i="1"/>
  <c r="R10" i="1"/>
  <c r="W10" i="1"/>
  <c r="AE10" i="1"/>
  <c r="AG10" i="1"/>
  <c r="AI10" i="1"/>
  <c r="AJ10" i="1"/>
  <c r="L11" i="1"/>
  <c r="Q11" i="1"/>
  <c r="R11" i="1"/>
  <c r="W11" i="1"/>
  <c r="AE11" i="1"/>
  <c r="AG11" i="1"/>
  <c r="AI11" i="1"/>
  <c r="AJ11" i="1"/>
  <c r="L12" i="1"/>
  <c r="Q12" i="1"/>
  <c r="R12" i="1"/>
  <c r="W12" i="1"/>
  <c r="AE12" i="1"/>
  <c r="AG12" i="1"/>
  <c r="AI12" i="1"/>
  <c r="AJ12" i="1"/>
  <c r="L13" i="1"/>
  <c r="Q13" i="1"/>
  <c r="R13" i="1"/>
  <c r="W13" i="1"/>
  <c r="AE13" i="1"/>
  <c r="AG13" i="1"/>
  <c r="AI13" i="1"/>
  <c r="AJ13" i="1"/>
  <c r="L14" i="1"/>
  <c r="Q14" i="1"/>
  <c r="R14" i="1"/>
  <c r="W14" i="1"/>
  <c r="AE14" i="1"/>
  <c r="AG14" i="1"/>
  <c r="AI14" i="1"/>
  <c r="AJ14" i="1"/>
  <c r="L15" i="1"/>
  <c r="Q15" i="1"/>
  <c r="R15" i="1"/>
  <c r="W15" i="1"/>
  <c r="AE15" i="1"/>
  <c r="AG15" i="1"/>
  <c r="AI15" i="1"/>
  <c r="AJ15" i="1"/>
  <c r="L16" i="1"/>
  <c r="Q16" i="1"/>
  <c r="R16" i="1"/>
  <c r="W16" i="1"/>
  <c r="AE16" i="1"/>
  <c r="AG16" i="1"/>
  <c r="AI16" i="1"/>
  <c r="AJ16" i="1"/>
  <c r="L17" i="1"/>
  <c r="Q17" i="1"/>
  <c r="R17" i="1"/>
  <c r="W17" i="1"/>
  <c r="AE17" i="1"/>
  <c r="AG17" i="1"/>
  <c r="AI17" i="1"/>
  <c r="AJ17" i="1"/>
  <c r="L18" i="1"/>
  <c r="Q18" i="1"/>
  <c r="R18" i="1"/>
  <c r="W18" i="1"/>
  <c r="AE18" i="1"/>
  <c r="AG18" i="1"/>
  <c r="AI18" i="1"/>
  <c r="AJ18" i="1"/>
  <c r="L19" i="1"/>
  <c r="Q19" i="1"/>
  <c r="R19" i="1"/>
  <c r="W19" i="1"/>
  <c r="AE19" i="1"/>
  <c r="AG19" i="1"/>
  <c r="AI19" i="1"/>
  <c r="AJ19" i="1"/>
  <c r="L20" i="1"/>
  <c r="Q20" i="1"/>
  <c r="R20" i="1"/>
  <c r="W20" i="1"/>
  <c r="AE20" i="1"/>
  <c r="AG20" i="1"/>
  <c r="AI20" i="1"/>
  <c r="AJ20" i="1"/>
  <c r="L21" i="1"/>
  <c r="Q21" i="1"/>
  <c r="R21" i="1"/>
  <c r="W21" i="1"/>
  <c r="AE21" i="1"/>
  <c r="AG21" i="1"/>
  <c r="AI21" i="1"/>
  <c r="AJ21" i="1"/>
  <c r="L22" i="1"/>
  <c r="Q22" i="1"/>
  <c r="R22" i="1"/>
  <c r="W22" i="1"/>
  <c r="AE22" i="1"/>
  <c r="AG22" i="1"/>
  <c r="AI22" i="1"/>
  <c r="AJ22" i="1"/>
  <c r="L23" i="1"/>
  <c r="Q23" i="1"/>
  <c r="R23" i="1"/>
  <c r="W23" i="1"/>
  <c r="AE23" i="1"/>
  <c r="AG23" i="1"/>
  <c r="AI23" i="1"/>
  <c r="AJ23" i="1"/>
  <c r="L24" i="1"/>
  <c r="Q24" i="1"/>
  <c r="R24" i="1"/>
  <c r="W24" i="1"/>
  <c r="AE24" i="1"/>
  <c r="AG24" i="1"/>
  <c r="AI24" i="1"/>
  <c r="AJ24" i="1"/>
  <c r="L25" i="1"/>
  <c r="Q25" i="1"/>
  <c r="R25" i="1"/>
  <c r="W25" i="1"/>
  <c r="AE25" i="1"/>
  <c r="AG25" i="1"/>
  <c r="AI25" i="1"/>
  <c r="AJ25" i="1"/>
  <c r="L26" i="1"/>
  <c r="Q26" i="1"/>
  <c r="W26" i="1" s="1"/>
  <c r="R26" i="1"/>
  <c r="AE26" i="1"/>
  <c r="AG26" i="1"/>
  <c r="AI26" i="1"/>
  <c r="AJ26" i="1"/>
  <c r="L27" i="1"/>
  <c r="Q27" i="1"/>
  <c r="R27" i="1"/>
  <c r="W27" i="1"/>
  <c r="AE27" i="1"/>
  <c r="AG27" i="1"/>
  <c r="AI27" i="1"/>
  <c r="AJ27" i="1"/>
  <c r="L28" i="1"/>
  <c r="Q28" i="1"/>
  <c r="R28" i="1"/>
  <c r="W28" i="1"/>
  <c r="AE28" i="1"/>
  <c r="AG28" i="1"/>
  <c r="AI28" i="1"/>
  <c r="AJ28" i="1"/>
  <c r="L29" i="1"/>
  <c r="Q29" i="1"/>
  <c r="R29" i="1"/>
  <c r="W29" i="1"/>
  <c r="AE29" i="1"/>
  <c r="AG29" i="1"/>
  <c r="AI29" i="1"/>
  <c r="AJ29" i="1"/>
  <c r="L30" i="1"/>
  <c r="Q30" i="1"/>
  <c r="R30" i="1"/>
  <c r="W30" i="1"/>
  <c r="AE30" i="1"/>
  <c r="AG30" i="1"/>
  <c r="AI30" i="1"/>
  <c r="AJ30" i="1"/>
  <c r="L31" i="1"/>
  <c r="Q31" i="1"/>
  <c r="R31" i="1"/>
  <c r="W31" i="1"/>
  <c r="AE31" i="1"/>
  <c r="AG31" i="1"/>
  <c r="AI31" i="1"/>
  <c r="AJ31" i="1"/>
  <c r="L32" i="1"/>
  <c r="Q32" i="1"/>
  <c r="R32" i="1"/>
  <c r="W32" i="1"/>
  <c r="AE32" i="1"/>
  <c r="AG32" i="1"/>
  <c r="AI32" i="1"/>
  <c r="AJ32" i="1"/>
  <c r="L33" i="1"/>
  <c r="Q33" i="1"/>
  <c r="R33" i="1"/>
  <c r="W33" i="1"/>
  <c r="AE33" i="1"/>
  <c r="AG33" i="1"/>
  <c r="AI33" i="1"/>
  <c r="AJ33" i="1"/>
  <c r="L34" i="1"/>
  <c r="Q34" i="1"/>
  <c r="R34" i="1"/>
  <c r="W34" i="1"/>
  <c r="AE34" i="1"/>
  <c r="AG34" i="1"/>
  <c r="AI34" i="1"/>
  <c r="AJ34" i="1"/>
  <c r="AO17" i="1" l="1"/>
  <c r="AO12" i="1"/>
  <c r="E38" i="1"/>
  <c r="E40" i="1"/>
  <c r="E39" i="1"/>
  <c r="AO5" i="1" s="1"/>
  <c r="E37" i="1"/>
  <c r="D37" i="1"/>
  <c r="D38" i="1"/>
  <c r="C42" i="1" s="1"/>
  <c r="S42" i="1" s="1"/>
  <c r="D39" i="1"/>
  <c r="D40" i="1"/>
  <c r="AO7" i="1" s="1"/>
  <c r="AH37" i="1"/>
  <c r="J5" i="1"/>
  <c r="H37" i="1"/>
  <c r="H39" i="1"/>
  <c r="H38" i="1"/>
  <c r="H40" i="1"/>
  <c r="AO6" i="1" s="1"/>
  <c r="I38" i="1"/>
  <c r="C43" i="1" s="1"/>
  <c r="S43" i="1" s="1"/>
  <c r="I40" i="1"/>
  <c r="I37" i="1"/>
  <c r="I39" i="1"/>
  <c r="AO8" i="1" s="1"/>
  <c r="AH38" i="1"/>
  <c r="AD37" i="1"/>
  <c r="AO15" i="1"/>
  <c r="AO10" i="1"/>
  <c r="J6" i="1"/>
  <c r="S44" i="1" l="1"/>
  <c r="AH44" i="1"/>
  <c r="AO14" i="1"/>
  <c r="AO11" i="1"/>
  <c r="C44" i="1"/>
  <c r="C45" i="1"/>
  <c r="S45" i="1" s="1"/>
</calcChain>
</file>

<file path=xl/sharedStrings.xml><?xml version="1.0" encoding="utf-8"?>
<sst xmlns="http://schemas.openxmlformats.org/spreadsheetml/2006/main" count="123" uniqueCount="108">
  <si>
    <t xml:space="preserve">    TEMPERATURES</t>
  </si>
  <si>
    <t>RAINFALL</t>
  </si>
  <si>
    <t>SNOW</t>
  </si>
  <si>
    <t>STATE OF</t>
  </si>
  <si>
    <t xml:space="preserve">   D e g r e e s  C e l s i u s</t>
  </si>
  <si>
    <r>
      <t xml:space="preserve">Millimetres     </t>
    </r>
    <r>
      <rPr>
        <sz val="5.5"/>
        <rFont val="Arial"/>
        <family val="2"/>
      </rPr>
      <t xml:space="preserve"> </t>
    </r>
    <r>
      <rPr>
        <sz val="6"/>
        <rFont val="Arial"/>
        <family val="2"/>
      </rPr>
      <t>TR=trace, XX=dew/fog</t>
    </r>
  </si>
  <si>
    <t>DEPTH</t>
  </si>
  <si>
    <t>GROUND</t>
  </si>
  <si>
    <t>DAYS WITH:</t>
  </si>
  <si>
    <t>DAY</t>
  </si>
  <si>
    <t>Night Max 21-09</t>
  </si>
  <si>
    <t>Day Max 09-21</t>
  </si>
  <si>
    <t>Night Min 21-09</t>
  </si>
  <si>
    <t>Day Min 09-21</t>
  </si>
  <si>
    <t>24 hr min &lt; 0 ?</t>
  </si>
  <si>
    <t>Grass Min     &lt; 0 ?</t>
  </si>
  <si>
    <r>
      <t xml:space="preserve">12hr 09-21 </t>
    </r>
    <r>
      <rPr>
        <sz val="5"/>
        <rFont val="Arial"/>
        <family val="2"/>
      </rPr>
      <t xml:space="preserve">(TO 2100 THIS DAY)                                   </t>
    </r>
  </si>
  <si>
    <t>24HR TOTAL</t>
  </si>
  <si>
    <r>
      <t xml:space="preserve">12hr 21-09 </t>
    </r>
    <r>
      <rPr>
        <sz val="5"/>
        <rFont val="Arial"/>
        <family val="2"/>
      </rPr>
      <t>(TO 0900    NEXT DAY)</t>
    </r>
  </si>
  <si>
    <t>CM</t>
  </si>
  <si>
    <t>No snow cover</t>
  </si>
  <si>
    <t>Snow cover</t>
  </si>
  <si>
    <t>Concrete</t>
  </si>
  <si>
    <t>Snow/sleet</t>
  </si>
  <si>
    <t>count days of snow</t>
  </si>
  <si>
    <t>Snow lying</t>
  </si>
  <si>
    <t>Hail etc.</t>
  </si>
  <si>
    <t>Thunder</t>
  </si>
  <si>
    <t>Fog at 09hr</t>
  </si>
  <si>
    <t>Gale</t>
  </si>
  <si>
    <t>EXTREMES:</t>
  </si>
  <si>
    <t>ON DATE(S)</t>
  </si>
  <si>
    <t>Highest Maximum</t>
  </si>
  <si>
    <t>Lowest Minimum</t>
  </si>
  <si>
    <t>Lowest Maximum</t>
  </si>
  <si>
    <t>Highest Minimum</t>
  </si>
  <si>
    <t>Total Rainfall</t>
  </si>
  <si>
    <t>mm</t>
  </si>
  <si>
    <t xml:space="preserve"> which equals</t>
  </si>
  <si>
    <t>inches</t>
  </si>
  <si>
    <t>Most in a day</t>
  </si>
  <si>
    <t>NUMBER OF DAYS WITH:</t>
  </si>
  <si>
    <t>Air minimum &lt; 0</t>
  </si>
  <si>
    <t>Grass min &lt; 0</t>
  </si>
  <si>
    <t>Rain =&gt; 0.2mm</t>
  </si>
  <si>
    <t>Rain =&gt; 1.0mm</t>
  </si>
  <si>
    <t>CODE FIGURES USED</t>
  </si>
  <si>
    <t>STATE OF GROUND - NO SNOW:</t>
  </si>
  <si>
    <t>0: DRY,  1: MOIST,  2: WET,  3: FLOODED,  4: FROZEN,</t>
  </si>
  <si>
    <t>5: GLAZE ON GROUND.</t>
  </si>
  <si>
    <t>STATE OF GROUND - WITH SNOW:</t>
  </si>
  <si>
    <t>0: ICE,  1: &lt;1/2 COVER WET SNOW,  2: &gt;1/2 COVER WET SNOW</t>
  </si>
  <si>
    <t>3: EVEN WET SNOW COMPLETE COVER, 4: UNEVEN WET SNOW</t>
  </si>
  <si>
    <t>COMPLETE COVER,  5: &lt;1/2 COVER DRY SNOW,</t>
  </si>
  <si>
    <t>6: &gt;1/2 COVER DRY SNOW,  7: EVEN DRY SNOW COMPLETE</t>
  </si>
  <si>
    <t>COVER,  8: UNEVEN DRY SNOW COMPLETE COVER,</t>
  </si>
  <si>
    <t>9: COMPLETE COVER AND DEEP DRIFTS.</t>
  </si>
  <si>
    <t>STATE OF CONCRETE SLAB:</t>
  </si>
  <si>
    <t>0: DRY,  1: MOIST,  2: WET,  3: ICY.</t>
  </si>
  <si>
    <t>DAYS OF SNOW/SLEET:</t>
  </si>
  <si>
    <t>1: SLEET, 5: SNOW.</t>
  </si>
  <si>
    <t>DAYS OF HAIL ETC:</t>
  </si>
  <si>
    <t>1: DIAMOND DUST,  2: SNOW GRAINS,  3: SNOW PELLETS,</t>
  </si>
  <si>
    <t xml:space="preserve"> </t>
  </si>
  <si>
    <t>*</t>
  </si>
  <si>
    <t>4: ICE PELLETS,  5: HAIL 5 TO 9 MM,  6: HAIL 10 TO 19 MM,</t>
  </si>
  <si>
    <t>Total</t>
  </si>
  <si>
    <t>7: HAIL &gt;=20 MM.</t>
  </si>
  <si>
    <t>Mean</t>
  </si>
  <si>
    <t>DAYS OF HAIL ETC TOTALS:</t>
  </si>
  <si>
    <t>Max</t>
  </si>
  <si>
    <t>TOP TOTAL: TOTAL DAYS WITH CODES 5,6,&amp; 7,</t>
  </si>
  <si>
    <t>Min</t>
  </si>
  <si>
    <t>BOTTOM TOTAL: TOTAL DAYS WITH CODES 1,2,3,&amp; 4.</t>
  </si>
  <si>
    <t>24hr Average Maximum</t>
  </si>
  <si>
    <t>Difference from long-term average</t>
  </si>
  <si>
    <t>LTA MAX</t>
  </si>
  <si>
    <t>24hr Average Minimum</t>
  </si>
  <si>
    <t>LTA MIN</t>
  </si>
  <si>
    <t>Rainfall monthly total</t>
  </si>
  <si>
    <t>LTA RAIN</t>
  </si>
  <si>
    <t>Mean Temperature</t>
  </si>
  <si>
    <t>LTA MEAN</t>
  </si>
  <si>
    <t>24 hour max for highest max</t>
  </si>
  <si>
    <t>24 hour max for lowest max</t>
  </si>
  <si>
    <t>24 hour min for lowest min</t>
  </si>
  <si>
    <t>24 hour min for highest min</t>
  </si>
  <si>
    <t>Rain &gt; 0.9?</t>
  </si>
  <si>
    <t>Rain &gt; 9.9?</t>
  </si>
  <si>
    <t>Rain &gt; 19.9?</t>
  </si>
  <si>
    <t>Rain =&gt; 10.0mm</t>
  </si>
  <si>
    <t>Rain &gt;= 20.0mm</t>
  </si>
  <si>
    <t>Count of days for calc of % of average</t>
  </si>
  <si>
    <t>Obsolete column</t>
  </si>
  <si>
    <t>count days of snow lying</t>
  </si>
  <si>
    <t>Count days of large hail</t>
  </si>
  <si>
    <t>Count days of small hail</t>
  </si>
  <si>
    <t>Percentage of long-term average (whole month)</t>
  </si>
  <si>
    <t>Percentage of long-term average (to current date)</t>
  </si>
  <si>
    <t>30 cm Temp 0900</t>
  </si>
  <si>
    <t>Lowest Grass Min</t>
  </si>
  <si>
    <t>Grass Min  15-09</t>
  </si>
  <si>
    <t>Conc   Min    15-09</t>
  </si>
  <si>
    <t>Rain &gt; 0.1?</t>
  </si>
  <si>
    <t>MONTHLY RETURN OF DAILY OBSERVATIONS MADE AT BROMFIELD, SHROPSHIRE</t>
  </si>
  <si>
    <t>52.37N 02.79W, 146 metres AMSL</t>
  </si>
  <si>
    <t>AUGUST 2026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</si>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</sst>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&quot;+ &quot;0.0;&quot;- &quot;0.0;&quot;null &quot;0.0"/>
    <numFmt numFmtId="166" formatCode="&quot;+ &quot;0.00;&quot;- &quot;0.00;&quot;null &quot;0.00"/>
    <numFmt numFmtId="167" formatCode="&quot;+ &quot;0.0;&quot;- &quot;0.0;&quot; &quot;0.0"/>
  </numFmts>
  <fonts count="12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6"/>
      <name val="Arial"/>
      <family val="2"/>
    </font>
    <font>
      <sz val="5.5"/>
      <name val="Arial"/>
      <family val="2"/>
    </font>
    <font>
      <sz val="6"/>
      <name val="Arial"/>
      <family val="2"/>
    </font>
    <font>
      <sz val="5"/>
      <name val="Arial"/>
      <family val="2"/>
    </font>
    <font>
      <sz val="7.5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u/>
      <sz val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17"/>
      </patternFill>
    </fill>
    <fill>
      <patternFill patternType="solid">
        <fgColor indexed="29"/>
        <bgColor indexed="53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3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</cellStyleXfs>
  <cellXfs count="20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/>
    <xf numFmtId="0" fontId="3" fillId="0" borderId="3" xfId="0" applyFont="1" applyBorder="1" applyAlignment="1" applyProtection="1">
      <alignment horizontal="left"/>
      <protection locked="0"/>
    </xf>
    <xf numFmtId="0" fontId="0" fillId="0" borderId="5" xfId="0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top" wrapText="1"/>
    </xf>
    <xf numFmtId="0" fontId="0" fillId="0" borderId="7" xfId="0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textRotation="90"/>
    </xf>
    <xf numFmtId="164" fontId="2" fillId="0" borderId="0" xfId="0" applyNumberFormat="1" applyFont="1" applyAlignment="1">
      <alignment horizontal="center" textRotation="90"/>
    </xf>
    <xf numFmtId="0" fontId="2" fillId="0" borderId="0" xfId="0" applyFont="1" applyAlignment="1">
      <alignment textRotation="90"/>
    </xf>
    <xf numFmtId="0" fontId="8" fillId="0" borderId="6" xfId="0" applyFont="1" applyBorder="1" applyAlignment="1">
      <alignment horizontal="center" textRotation="90"/>
    </xf>
    <xf numFmtId="0" fontId="8" fillId="5" borderId="0" xfId="0" applyFont="1" applyFill="1" applyAlignment="1">
      <alignment horizontal="center" textRotation="90"/>
    </xf>
    <xf numFmtId="0" fontId="8" fillId="0" borderId="0" xfId="0" applyFont="1" applyAlignment="1">
      <alignment horizontal="center" textRotation="90"/>
    </xf>
    <xf numFmtId="0" fontId="8" fillId="0" borderId="0" xfId="0" applyFont="1" applyAlignment="1">
      <alignment textRotation="90"/>
    </xf>
    <xf numFmtId="0" fontId="8" fillId="0" borderId="8" xfId="0" applyFont="1" applyBorder="1" applyAlignment="1">
      <alignment textRotation="90"/>
    </xf>
    <xf numFmtId="0" fontId="10" fillId="0" borderId="8" xfId="0" applyFont="1" applyBorder="1" applyAlignment="1">
      <alignment horizontal="right"/>
    </xf>
    <xf numFmtId="164" fontId="0" fillId="0" borderId="3" xfId="0" applyNumberFormat="1" applyBorder="1" applyAlignment="1" applyProtection="1">
      <alignment horizontal="right" vertical="center"/>
      <protection locked="0"/>
    </xf>
    <xf numFmtId="1" fontId="0" fillId="0" borderId="3" xfId="0" applyNumberFormat="1" applyBorder="1" applyAlignment="1" applyProtection="1">
      <alignment horizontal="right" vertical="center"/>
      <protection locked="0"/>
    </xf>
    <xf numFmtId="49" fontId="0" fillId="0" borderId="6" xfId="0" applyNumberFormat="1" applyBorder="1" applyAlignment="1" applyProtection="1">
      <alignment horizontal="right" vertical="center"/>
      <protection locked="0"/>
    </xf>
    <xf numFmtId="2" fontId="0" fillId="0" borderId="3" xfId="0" applyNumberFormat="1" applyBorder="1" applyAlignment="1" applyProtection="1">
      <alignment horizontal="right" vertical="center"/>
      <protection locked="0"/>
    </xf>
    <xf numFmtId="49" fontId="0" fillId="0" borderId="9" xfId="0" applyNumberFormat="1" applyBorder="1" applyAlignment="1" applyProtection="1">
      <alignment horizontal="right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1" fontId="0" fillId="5" borderId="3" xfId="0" applyNumberFormat="1" applyFill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" fontId="0" fillId="5" borderId="0" xfId="0" applyNumberFormat="1" applyFill="1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/>
      <protection locked="0"/>
    </xf>
    <xf numFmtId="164" fontId="0" fillId="0" borderId="0" xfId="0" applyNumberFormat="1" applyAlignment="1">
      <alignment horizontal="right"/>
    </xf>
    <xf numFmtId="0" fontId="0" fillId="0" borderId="8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164" fontId="0" fillId="0" borderId="10" xfId="0" applyNumberFormat="1" applyBorder="1" applyAlignment="1" applyProtection="1">
      <alignment horizontal="right" vertical="center"/>
      <protection locked="0"/>
    </xf>
    <xf numFmtId="49" fontId="0" fillId="5" borderId="9" xfId="0" applyNumberFormat="1" applyFill="1" applyBorder="1" applyAlignment="1" applyProtection="1">
      <alignment horizontal="right" vertical="center"/>
      <protection locked="0"/>
    </xf>
    <xf numFmtId="49" fontId="0" fillId="0" borderId="11" xfId="0" applyNumberFormat="1" applyBorder="1" applyAlignment="1" applyProtection="1">
      <alignment horizontal="right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1" fontId="0" fillId="5" borderId="10" xfId="0" applyNumberFormat="1" applyFill="1" applyBorder="1" applyAlignment="1" applyProtection="1">
      <alignment horizontal="center"/>
      <protection locked="0"/>
    </xf>
    <xf numFmtId="1" fontId="0" fillId="0" borderId="10" xfId="0" applyNumberFormat="1" applyBorder="1" applyAlignment="1" applyProtection="1">
      <alignment horizontal="center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49" fontId="0" fillId="5" borderId="6" xfId="0" applyNumberFormat="1" applyFill="1" applyBorder="1" applyAlignment="1" applyProtection="1">
      <alignment horizontal="right" vertical="center"/>
      <protection locked="0"/>
    </xf>
    <xf numFmtId="1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0" fillId="0" borderId="6" xfId="0" applyBorder="1"/>
    <xf numFmtId="1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0" fontId="0" fillId="0" borderId="8" xfId="0" applyBorder="1"/>
    <xf numFmtId="164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8" xfId="0" applyFont="1" applyBorder="1"/>
    <xf numFmtId="1" fontId="6" fillId="0" borderId="0" xfId="0" applyNumberFormat="1" applyFont="1"/>
    <xf numFmtId="20" fontId="4" fillId="0" borderId="0" xfId="0" applyNumberFormat="1" applyFont="1"/>
    <xf numFmtId="164" fontId="0" fillId="0" borderId="13" xfId="0" applyNumberFormat="1" applyBorder="1" applyAlignment="1" applyProtection="1">
      <alignment horizontal="right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/>
      <protection locked="0"/>
    </xf>
    <xf numFmtId="1" fontId="0" fillId="0" borderId="13" xfId="0" applyNumberFormat="1" applyBorder="1" applyAlignment="1" applyProtection="1">
      <alignment horizontal="center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" fontId="0" fillId="0" borderId="13" xfId="0" applyNumberFormat="1" applyBorder="1" applyAlignment="1" applyProtection="1">
      <alignment horizontal="right" vertical="center"/>
      <protection locked="0"/>
    </xf>
    <xf numFmtId="164" fontId="0" fillId="0" borderId="11" xfId="0" applyNumberFormat="1" applyBorder="1" applyAlignment="1" applyProtection="1">
      <alignment horizontal="right" vertical="center"/>
      <protection locked="0"/>
    </xf>
    <xf numFmtId="2" fontId="0" fillId="0" borderId="13" xfId="0" applyNumberFormat="1" applyBorder="1" applyAlignment="1" applyProtection="1">
      <alignment horizontal="right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right" vertical="center"/>
    </xf>
    <xf numFmtId="164" fontId="0" fillId="5" borderId="0" xfId="0" applyNumberFormat="1" applyFill="1" applyAlignment="1">
      <alignment horizontal="right" vertical="center"/>
    </xf>
    <xf numFmtId="1" fontId="0" fillId="5" borderId="0" xfId="0" applyNumberFormat="1" applyFill="1" applyAlignment="1">
      <alignment horizontal="right" vertical="center"/>
    </xf>
    <xf numFmtId="164" fontId="0" fillId="5" borderId="6" xfId="0" applyNumberFormat="1" applyFill="1" applyBorder="1" applyAlignment="1">
      <alignment horizontal="right" vertical="center"/>
    </xf>
    <xf numFmtId="164" fontId="0" fillId="5" borderId="3" xfId="0" applyNumberFormat="1" applyFill="1" applyBorder="1" applyAlignment="1">
      <alignment horizontal="right" vertical="center"/>
    </xf>
    <xf numFmtId="2" fontId="0" fillId="5" borderId="0" xfId="0" applyNumberFormat="1" applyFill="1" applyAlignment="1">
      <alignment horizontal="right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" fontId="0" fillId="5" borderId="6" xfId="0" applyNumberFormat="1" applyFill="1" applyBorder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/>
    </xf>
    <xf numFmtId="1" fontId="0" fillId="5" borderId="8" xfId="0" applyNumberFormat="1" applyFill="1" applyBorder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6" xfId="0" applyFill="1" applyBorder="1" applyAlignment="1">
      <alignment horizontal="right" vertical="center"/>
    </xf>
    <xf numFmtId="0" fontId="0" fillId="5" borderId="6" xfId="0" applyFill="1" applyBorder="1"/>
    <xf numFmtId="1" fontId="0" fillId="5" borderId="6" xfId="0" applyNumberFormat="1" applyFill="1" applyBorder="1"/>
    <xf numFmtId="1" fontId="0" fillId="5" borderId="0" xfId="0" applyNumberFormat="1" applyFill="1"/>
    <xf numFmtId="1" fontId="0" fillId="5" borderId="8" xfId="0" applyNumberFormat="1" applyFill="1" applyBorder="1" applyAlignment="1">
      <alignment horizontal="center"/>
    </xf>
    <xf numFmtId="164" fontId="0" fillId="0" borderId="0" xfId="0" applyNumberFormat="1" applyAlignment="1">
      <alignment horizontal="right" vertical="center"/>
    </xf>
    <xf numFmtId="164" fontId="5" fillId="5" borderId="6" xfId="0" applyNumberFormat="1" applyFont="1" applyFill="1" applyBorder="1" applyAlignment="1">
      <alignment horizontal="left" vertical="center"/>
    </xf>
    <xf numFmtId="0" fontId="0" fillId="5" borderId="7" xfId="0" applyFill="1" applyBorder="1" applyAlignment="1">
      <alignment horizontal="right" vertical="center"/>
    </xf>
    <xf numFmtId="164" fontId="0" fillId="5" borderId="13" xfId="0" applyNumberFormat="1" applyFill="1" applyBorder="1" applyAlignment="1">
      <alignment horizontal="right" vertical="center"/>
    </xf>
    <xf numFmtId="1" fontId="0" fillId="5" borderId="13" xfId="0" applyNumberFormat="1" applyFill="1" applyBorder="1" applyAlignment="1">
      <alignment horizontal="right" vertical="center"/>
    </xf>
    <xf numFmtId="164" fontId="0" fillId="5" borderId="11" xfId="0" applyNumberFormat="1" applyFill="1" applyBorder="1" applyAlignment="1">
      <alignment horizontal="right" vertical="center"/>
    </xf>
    <xf numFmtId="164" fontId="0" fillId="0" borderId="15" xfId="0" applyNumberFormat="1" applyBorder="1" applyAlignment="1" applyProtection="1">
      <alignment horizontal="right" vertical="center"/>
      <protection locked="0"/>
    </xf>
    <xf numFmtId="0" fontId="0" fillId="5" borderId="13" xfId="0" applyFill="1" applyBorder="1" applyAlignment="1">
      <alignment horizontal="right" vertical="center"/>
    </xf>
    <xf numFmtId="2" fontId="0" fillId="5" borderId="13" xfId="0" applyNumberFormat="1" applyFill="1" applyBorder="1" applyAlignment="1">
      <alignment horizontal="right" vertical="center"/>
    </xf>
    <xf numFmtId="0" fontId="0" fillId="5" borderId="11" xfId="0" applyFill="1" applyBorder="1" applyAlignment="1">
      <alignment horizontal="right" vertical="center"/>
    </xf>
    <xf numFmtId="0" fontId="0" fillId="5" borderId="11" xfId="0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5" borderId="13" xfId="0" applyNumberForma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1" fontId="0" fillId="5" borderId="13" xfId="0" applyNumberFormat="1" applyFill="1" applyBorder="1" applyAlignment="1">
      <alignment horizontal="center" vertical="center"/>
    </xf>
    <xf numFmtId="1" fontId="0" fillId="5" borderId="14" xfId="0" applyNumberFormat="1" applyFill="1" applyBorder="1" applyAlignment="1">
      <alignment horizontal="center"/>
    </xf>
    <xf numFmtId="164" fontId="0" fillId="0" borderId="16" xfId="0" applyNumberFormat="1" applyBorder="1" applyAlignment="1" applyProtection="1">
      <alignment horizontal="right" vertical="center"/>
      <protection locked="0"/>
    </xf>
    <xf numFmtId="164" fontId="0" fillId="0" borderId="17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/>
    <xf numFmtId="2" fontId="0" fillId="0" borderId="17" xfId="0" applyNumberFormat="1" applyBorder="1"/>
    <xf numFmtId="164" fontId="0" fillId="0" borderId="3" xfId="0" applyNumberFormat="1" applyBorder="1"/>
    <xf numFmtId="0" fontId="0" fillId="0" borderId="17" xfId="0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8" xfId="0" applyBorder="1" applyAlignment="1">
      <alignment vertical="center"/>
    </xf>
    <xf numFmtId="164" fontId="0" fillId="0" borderId="18" xfId="0" applyNumberFormat="1" applyBorder="1" applyAlignment="1">
      <alignment vertical="center"/>
    </xf>
    <xf numFmtId="164" fontId="0" fillId="0" borderId="18" xfId="0" applyNumberFormat="1" applyBorder="1" applyAlignment="1">
      <alignment horizontal="right" vertical="center"/>
    </xf>
    <xf numFmtId="0" fontId="0" fillId="0" borderId="18" xfId="0" applyBorder="1"/>
    <xf numFmtId="2" fontId="0" fillId="0" borderId="18" xfId="0" applyNumberFormat="1" applyBorder="1"/>
    <xf numFmtId="0" fontId="0" fillId="0" borderId="19" xfId="0" applyBorder="1"/>
    <xf numFmtId="2" fontId="0" fillId="0" borderId="19" xfId="0" applyNumberFormat="1" applyBorder="1"/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9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0" fontId="0" fillId="0" borderId="14" xfId="0" applyBorder="1"/>
    <xf numFmtId="0" fontId="0" fillId="0" borderId="16" xfId="0" applyBorder="1"/>
    <xf numFmtId="164" fontId="0" fillId="0" borderId="14" xfId="0" applyNumberFormat="1" applyBorder="1" applyAlignment="1">
      <alignment horizontal="right" vertical="center" wrapText="1"/>
    </xf>
    <xf numFmtId="164" fontId="0" fillId="0" borderId="12" xfId="0" applyNumberFormat="1" applyBorder="1" applyAlignment="1">
      <alignment horizontal="right" vertical="center" wrapText="1"/>
    </xf>
    <xf numFmtId="1" fontId="0" fillId="0" borderId="12" xfId="0" applyNumberFormat="1" applyBorder="1" applyAlignment="1">
      <alignment wrapText="1"/>
    </xf>
    <xf numFmtId="1" fontId="0" fillId="0" borderId="23" xfId="0" applyNumberFormat="1" applyBorder="1" applyAlignment="1">
      <alignment wrapText="1"/>
    </xf>
    <xf numFmtId="164" fontId="0" fillId="0" borderId="0" xfId="0" applyNumberFormat="1" applyAlignment="1">
      <alignment horizontal="right" vertical="center" wrapText="1"/>
    </xf>
    <xf numFmtId="164" fontId="0" fillId="0" borderId="24" xfId="0" applyNumberFormat="1" applyBorder="1" applyAlignment="1">
      <alignment horizontal="right" vertical="center" wrapText="1"/>
    </xf>
    <xf numFmtId="164" fontId="0" fillId="0" borderId="25" xfId="0" applyNumberFormat="1" applyBorder="1" applyAlignment="1">
      <alignment horizontal="right" vertical="center" wrapText="1"/>
    </xf>
    <xf numFmtId="164" fontId="0" fillId="0" borderId="10" xfId="0" applyNumberFormat="1" applyBorder="1" applyAlignment="1" applyProtection="1">
      <alignment vertical="center"/>
      <protection locked="0"/>
    </xf>
    <xf numFmtId="164" fontId="0" fillId="6" borderId="0" xfId="0" applyNumberFormat="1" applyFill="1" applyAlignment="1" applyProtection="1">
      <alignment horizontal="right" vertical="center"/>
      <protection locked="0"/>
    </xf>
    <xf numFmtId="164" fontId="0" fillId="6" borderId="10" xfId="0" applyNumberFormat="1" applyFill="1" applyBorder="1" applyAlignment="1" applyProtection="1">
      <alignment horizontal="right" vertical="center"/>
      <protection locked="0"/>
    </xf>
    <xf numFmtId="164" fontId="0" fillId="6" borderId="3" xfId="0" applyNumberFormat="1" applyFill="1" applyBorder="1" applyAlignment="1" applyProtection="1">
      <alignment horizontal="right" vertical="center"/>
      <protection locked="0"/>
    </xf>
    <xf numFmtId="164" fontId="0" fillId="6" borderId="24" xfId="0" applyNumberFormat="1" applyFill="1" applyBorder="1" applyAlignment="1">
      <alignment horizontal="right" vertical="center" wrapText="1"/>
    </xf>
    <xf numFmtId="164" fontId="0" fillId="6" borderId="12" xfId="0" applyNumberFormat="1" applyFill="1" applyBorder="1" applyAlignment="1">
      <alignment horizontal="right" vertical="center" wrapText="1"/>
    </xf>
    <xf numFmtId="49" fontId="0" fillId="6" borderId="11" xfId="0" applyNumberFormat="1" applyFill="1" applyBorder="1" applyAlignment="1" applyProtection="1">
      <alignment horizontal="right" vertical="center"/>
      <protection locked="0"/>
    </xf>
    <xf numFmtId="49" fontId="0" fillId="7" borderId="6" xfId="0" applyNumberFormat="1" applyFill="1" applyBorder="1" applyAlignment="1" applyProtection="1">
      <alignment horizontal="right" vertical="center"/>
      <protection locked="0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9" fontId="0" fillId="0" borderId="21" xfId="0" applyNumberFormat="1" applyBorder="1" applyAlignment="1">
      <alignment horizontal="right" vertical="center"/>
    </xf>
    <xf numFmtId="9" fontId="0" fillId="0" borderId="16" xfId="0" applyNumberFormat="1" applyBorder="1" applyAlignment="1">
      <alignment horizontal="right" vertical="center"/>
    </xf>
    <xf numFmtId="9" fontId="0" fillId="0" borderId="22" xfId="0" applyNumberFormat="1" applyBorder="1" applyAlignment="1">
      <alignment horizontal="right" vertical="center"/>
    </xf>
    <xf numFmtId="0" fontId="0" fillId="0" borderId="18" xfId="0" applyBorder="1" applyAlignment="1">
      <alignment horizontal="left" vertical="center" wrapText="1"/>
    </xf>
    <xf numFmtId="9" fontId="0" fillId="0" borderId="18" xfId="0" applyNumberFormat="1" applyBorder="1" applyAlignment="1">
      <alignment horizontal="right" vertical="center"/>
    </xf>
    <xf numFmtId="49" fontId="0" fillId="0" borderId="17" xfId="0" applyNumberForma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67" fontId="0" fillId="0" borderId="17" xfId="0" applyNumberForma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0" fillId="0" borderId="19" xfId="0" applyBorder="1" applyAlignment="1">
      <alignment horizontal="left" vertical="center" wrapText="1"/>
    </xf>
    <xf numFmtId="167" fontId="0" fillId="0" borderId="19" xfId="0" applyNumberFormat="1" applyBorder="1" applyAlignment="1">
      <alignment horizontal="right" vertical="center"/>
    </xf>
    <xf numFmtId="0" fontId="1" fillId="0" borderId="9" xfId="0" applyFont="1" applyBorder="1"/>
    <xf numFmtId="0" fontId="2" fillId="0" borderId="2" xfId="0" applyFont="1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164" fontId="0" fillId="0" borderId="11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0" fillId="0" borderId="6" xfId="0" applyNumberFormat="1" applyFill="1" applyBorder="1" applyAlignment="1" applyProtection="1">
      <alignment horizontal="right" vertical="center"/>
      <protection locked="0"/>
    </xf>
    <xf numFmtId="164" fontId="0" fillId="0" borderId="0" xfId="0" applyNumberFormat="1" applyFill="1" applyAlignment="1" applyProtection="1">
      <alignment horizontal="right" vertical="center"/>
      <protection locked="0"/>
    </xf>
    <xf numFmtId="49" fontId="0" fillId="0" borderId="11" xfId="0" applyNumberFormat="1" applyFill="1" applyBorder="1" applyAlignment="1" applyProtection="1">
      <alignment horizontal="right" vertical="center"/>
      <protection locked="0"/>
    </xf>
    <xf numFmtId="49" fontId="0" fillId="0" borderId="9" xfId="0" applyNumberFormat="1" applyFill="1" applyBorder="1" applyAlignment="1" applyProtection="1">
      <alignment horizontal="right" vertical="center"/>
      <protection locked="0"/>
    </xf>
    <xf numFmtId="164" fontId="0" fillId="0" borderId="10" xfId="0" applyNumberFormat="1" applyFill="1" applyBorder="1" applyAlignment="1" applyProtection="1">
      <alignment horizontal="right" vertical="center"/>
      <protection locked="0"/>
    </xf>
  </cellXfs>
  <cellStyles count="4">
    <cellStyle name="Normal" xfId="0" builtinId="0"/>
    <cellStyle name="Untitled1" xfId="1" xr:uid="{00000000-0005-0000-0000-000001000000}"/>
    <cellStyle name="Untitled2" xfId="2" xr:uid="{00000000-0005-0000-0000-000002000000}"/>
    <cellStyle name="Untitled3" xfId="3" xr:uid="{00000000-0005-0000-0000-000003000000}"/>
  </cellStyles>
  <dxfs count="12">
    <dxf>
      <fill>
        <patternFill>
          <bgColor rgb="FF00CC00"/>
        </patternFill>
      </fill>
    </dxf>
    <dxf>
      <fill>
        <patternFill>
          <bgColor rgb="FF669999"/>
        </patternFill>
      </fill>
    </dxf>
    <dxf>
      <fill>
        <patternFill>
          <bgColor rgb="FFFF6666"/>
        </patternFill>
      </fill>
    </dxf>
    <dxf>
      <fill>
        <patternFill>
          <bgColor rgb="FFFF6666"/>
        </patternFill>
      </fill>
    </dxf>
    <dxf>
      <fill>
        <patternFill>
          <bgColor rgb="FF00CC00"/>
        </patternFill>
      </fill>
    </dxf>
    <dxf>
      <fill>
        <patternFill>
          <bgColor rgb="FF669999"/>
        </patternFill>
      </fill>
    </dxf>
    <dxf>
      <fill>
        <patternFill patternType="solid">
          <fgColor indexed="55"/>
          <bgColor indexed="23"/>
        </patternFill>
      </fill>
    </dxf>
    <dxf>
      <fill>
        <patternFill patternType="solid">
          <fgColor indexed="53"/>
          <bgColor indexed="29"/>
        </patternFill>
      </fill>
    </dxf>
    <dxf>
      <fill>
        <patternFill patternType="solid">
          <fgColor indexed="17"/>
          <bgColor indexed="11"/>
        </patternFill>
      </fill>
    </dxf>
    <dxf>
      <fill>
        <patternFill patternType="solid">
          <fgColor indexed="55"/>
          <bgColor indexed="23"/>
        </patternFill>
      </fill>
    </dxf>
    <dxf>
      <fill>
        <patternFill patternType="solid">
          <fgColor indexed="17"/>
          <bgColor indexed="11"/>
        </patternFill>
      </fill>
    </dxf>
    <dxf>
      <fill>
        <patternFill patternType="solid">
          <fgColor indexed="53"/>
          <bgColor indexed="2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669999"/>
      <rgbColor rgb="009999FF"/>
      <rgbColor rgb="00993366"/>
      <rgbColor rgb="00FFFFCC"/>
      <rgbColor rgb="00CCFFFF"/>
      <rgbColor rgb="00660066"/>
      <rgbColor rgb="00FF66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  <mruColors>
      <color rgb="FFFF6666"/>
      <color rgb="FF6699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5"/>
  <sheetViews>
    <sheetView showGridLines="0" tabSelected="1" zoomScaleNormal="100" workbookViewId="0">
      <pane ySplit="4" topLeftCell="A5" activePane="bottomLeft" state="frozen"/>
      <selection pane="bottomLeft" activeCell="C22" sqref="C22"/>
    </sheetView>
  </sheetViews>
  <sheetFormatPr defaultRowHeight="14.1" customHeight="1" x14ac:dyDescent="0.25"/>
  <cols>
    <col min="1" max="1" width="6.44140625" customWidth="1"/>
    <col min="2" max="3" width="5.77734375" customWidth="1"/>
    <col min="4" max="4" width="5.77734375" hidden="1" customWidth="1"/>
    <col min="5" max="5" width="9.21875" hidden="1" customWidth="1"/>
    <col min="6" max="7" width="5.77734375" customWidth="1"/>
    <col min="8" max="9" width="9.21875" hidden="1" customWidth="1"/>
    <col min="10" max="10" width="9.21875" style="1" hidden="1" customWidth="1"/>
    <col min="11" max="11" width="6.21875" customWidth="1"/>
    <col min="12" max="12" width="2.77734375" style="2" hidden="1" customWidth="1"/>
    <col min="13" max="13" width="7.5546875" style="2" customWidth="1"/>
    <col min="14" max="14" width="6.5546875" style="2" customWidth="1"/>
    <col min="15" max="15" width="3.21875" customWidth="1"/>
    <col min="16" max="16" width="5.5546875" customWidth="1"/>
    <col min="17" max="17" width="9.21875" hidden="1" customWidth="1"/>
    <col min="18" max="18" width="9.21875" style="3" hidden="1" customWidth="1"/>
    <col min="19" max="19" width="3.44140625" customWidth="1"/>
    <col min="20" max="20" width="6" customWidth="1"/>
    <col min="21" max="22" width="6" hidden="1" customWidth="1"/>
    <col min="23" max="23" width="9.21875" hidden="1" customWidth="1"/>
    <col min="24" max="25" width="9.21875" style="4" hidden="1" customWidth="1"/>
    <col min="26" max="26" width="5.77734375" customWidth="1"/>
    <col min="27" max="30" width="2.77734375" customWidth="1"/>
    <col min="31" max="31" width="8.77734375" hidden="1" customWidth="1"/>
    <col min="32" max="32" width="2.77734375" customWidth="1"/>
    <col min="33" max="33" width="9.21875" hidden="1" customWidth="1"/>
    <col min="34" max="34" width="2.77734375" customWidth="1"/>
    <col min="35" max="36" width="9.21875" hidden="1" customWidth="1"/>
    <col min="37" max="39" width="2.77734375" customWidth="1"/>
    <col min="40" max="40" width="15.77734375" customWidth="1"/>
    <col min="41" max="41" width="10" customWidth="1"/>
    <col min="42" max="42" width="5.21875" customWidth="1"/>
    <col min="43" max="43" width="12.21875" customWidth="1"/>
  </cols>
  <sheetData>
    <row r="1" spans="1:43" s="6" customFormat="1" ht="14.1" customHeight="1" x14ac:dyDescent="0.25">
      <c r="A1" s="187" t="s">
        <v>104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5"/>
      <c r="AN1" s="188" t="s">
        <v>105</v>
      </c>
      <c r="AO1" s="188"/>
      <c r="AP1" s="188"/>
      <c r="AQ1" s="188"/>
    </row>
    <row r="2" spans="1:43" ht="21.45" customHeight="1" x14ac:dyDescent="0.35">
      <c r="A2" s="7"/>
      <c r="B2" s="8"/>
      <c r="C2" s="9" t="s">
        <v>0</v>
      </c>
      <c r="D2" s="9"/>
      <c r="E2" s="9"/>
      <c r="F2" s="9"/>
      <c r="G2" s="10"/>
      <c r="H2" s="10"/>
      <c r="I2" s="10"/>
      <c r="J2" s="11"/>
      <c r="K2" s="10"/>
      <c r="O2" s="189" t="s">
        <v>1</v>
      </c>
      <c r="P2" s="189"/>
      <c r="Q2" s="189"/>
      <c r="R2" s="189"/>
      <c r="S2" s="189"/>
      <c r="T2" s="189"/>
      <c r="U2" s="9"/>
      <c r="V2" s="9"/>
      <c r="W2" s="12"/>
      <c r="X2" s="9"/>
      <c r="Y2" s="9"/>
      <c r="Z2" s="13" t="s">
        <v>2</v>
      </c>
      <c r="AA2" s="190" t="s">
        <v>3</v>
      </c>
      <c r="AB2" s="190"/>
      <c r="AC2" s="190"/>
      <c r="AD2" s="14"/>
      <c r="AE2" s="6"/>
      <c r="AF2" s="6"/>
      <c r="AG2" s="6"/>
      <c r="AH2" s="12"/>
      <c r="AI2" s="12"/>
      <c r="AJ2" s="12"/>
      <c r="AK2" s="6"/>
      <c r="AL2" s="6"/>
      <c r="AM2" s="5"/>
      <c r="AN2" s="15"/>
      <c r="AO2" s="6"/>
      <c r="AP2" s="6"/>
      <c r="AQ2" s="5"/>
    </row>
    <row r="3" spans="1:43" ht="20.25" customHeight="1" x14ac:dyDescent="0.35">
      <c r="A3" s="16"/>
      <c r="B3" s="17" t="s">
        <v>4</v>
      </c>
      <c r="C3" s="18"/>
      <c r="D3" s="18"/>
      <c r="E3" s="18"/>
      <c r="F3" s="19"/>
      <c r="G3" s="19"/>
      <c r="H3" s="19"/>
      <c r="I3" s="19"/>
      <c r="J3" s="20"/>
      <c r="K3" s="19"/>
      <c r="O3" s="191" t="s">
        <v>5</v>
      </c>
      <c r="P3" s="191"/>
      <c r="Q3" s="191"/>
      <c r="R3" s="191"/>
      <c r="S3" s="191"/>
      <c r="T3" s="191"/>
      <c r="U3" s="191"/>
      <c r="V3" s="191"/>
      <c r="W3" s="191"/>
      <c r="X3" s="21"/>
      <c r="Y3" s="21"/>
      <c r="Z3" s="22" t="s">
        <v>6</v>
      </c>
      <c r="AA3" s="23"/>
      <c r="AB3" s="24" t="s">
        <v>7</v>
      </c>
      <c r="AC3" s="25"/>
      <c r="AD3" s="192" t="s">
        <v>8</v>
      </c>
      <c r="AE3" s="192"/>
      <c r="AF3" s="192"/>
      <c r="AG3" s="192"/>
      <c r="AH3" s="192"/>
      <c r="AI3" s="192"/>
      <c r="AJ3" s="192"/>
      <c r="AK3" s="192"/>
      <c r="AL3" s="192"/>
      <c r="AM3" s="192"/>
      <c r="AN3" s="193" t="s">
        <v>106</v>
      </c>
      <c r="AO3" s="193"/>
      <c r="AP3" s="193"/>
      <c r="AQ3" s="193"/>
    </row>
    <row r="4" spans="1:43" ht="52.05" customHeight="1" x14ac:dyDescent="0.25">
      <c r="A4" s="26" t="s">
        <v>9</v>
      </c>
      <c r="B4" s="27" t="s">
        <v>10</v>
      </c>
      <c r="C4" s="27" t="s">
        <v>11</v>
      </c>
      <c r="D4" s="27" t="s">
        <v>84</v>
      </c>
      <c r="E4" s="27" t="s">
        <v>83</v>
      </c>
      <c r="F4" s="27" t="s">
        <v>12</v>
      </c>
      <c r="G4" s="27" t="s">
        <v>13</v>
      </c>
      <c r="H4" s="27" t="s">
        <v>85</v>
      </c>
      <c r="I4" s="27" t="s">
        <v>86</v>
      </c>
      <c r="J4" s="28" t="s">
        <v>14</v>
      </c>
      <c r="K4" s="27" t="s">
        <v>101</v>
      </c>
      <c r="L4" s="28" t="s">
        <v>15</v>
      </c>
      <c r="M4" s="28" t="s">
        <v>102</v>
      </c>
      <c r="N4" s="28" t="s">
        <v>99</v>
      </c>
      <c r="O4" s="194" t="s">
        <v>16</v>
      </c>
      <c r="P4" s="194"/>
      <c r="Q4" s="29" t="s">
        <v>93</v>
      </c>
      <c r="R4" s="30" t="s">
        <v>17</v>
      </c>
      <c r="S4" s="195" t="s">
        <v>18</v>
      </c>
      <c r="T4" s="195"/>
      <c r="U4" s="29" t="s">
        <v>89</v>
      </c>
      <c r="V4" s="29" t="s">
        <v>88</v>
      </c>
      <c r="W4" s="29" t="s">
        <v>87</v>
      </c>
      <c r="X4" s="27" t="s">
        <v>103</v>
      </c>
      <c r="Y4" s="27" t="s">
        <v>92</v>
      </c>
      <c r="Z4" s="31" t="s">
        <v>19</v>
      </c>
      <c r="AA4" s="32" t="s">
        <v>20</v>
      </c>
      <c r="AB4" s="33" t="s">
        <v>21</v>
      </c>
      <c r="AC4" s="34" t="s">
        <v>22</v>
      </c>
      <c r="AD4" s="35" t="s">
        <v>23</v>
      </c>
      <c r="AE4" s="36" t="s">
        <v>24</v>
      </c>
      <c r="AF4" s="37" t="s">
        <v>25</v>
      </c>
      <c r="AG4" s="37" t="s">
        <v>94</v>
      </c>
      <c r="AH4" s="37" t="s">
        <v>26</v>
      </c>
      <c r="AI4" s="37" t="s">
        <v>95</v>
      </c>
      <c r="AJ4" s="37" t="s">
        <v>96</v>
      </c>
      <c r="AK4" s="38" t="s">
        <v>27</v>
      </c>
      <c r="AL4" s="38" t="s">
        <v>28</v>
      </c>
      <c r="AM4" s="39" t="s">
        <v>29</v>
      </c>
      <c r="AN4" s="196" t="s">
        <v>30</v>
      </c>
      <c r="AO4" s="196"/>
      <c r="AQ4" s="40" t="s">
        <v>31</v>
      </c>
    </row>
    <row r="5" spans="1:43" ht="14.1" customHeight="1" x14ac:dyDescent="0.25">
      <c r="A5" s="16">
        <v>1</v>
      </c>
      <c r="B5" s="41">
        <v>19.100000000000001</v>
      </c>
      <c r="C5" s="41">
        <v>23.4</v>
      </c>
      <c r="D5" s="41">
        <f>IF(OR(B5="",C5=""),"",MAX(B5,C5))</f>
        <v>23.4</v>
      </c>
      <c r="E5" s="41">
        <f>IF(B5="","",MAX(B5,C5))</f>
        <v>23.4</v>
      </c>
      <c r="F5" s="41">
        <v>9.1999999999999993</v>
      </c>
      <c r="G5" s="41">
        <v>13.3</v>
      </c>
      <c r="H5" s="41">
        <f>IF(F5="","",MIN(F5,G5))</f>
        <v>9.1999999999999993</v>
      </c>
      <c r="I5" s="41">
        <f>IF(OR(F5="",G5=""),"",MIN(F5,G5))</f>
        <v>9.1999999999999993</v>
      </c>
      <c r="J5" s="42">
        <f t="shared" ref="J5:J35" si="0">IF(H5&lt;0,1,0)</f>
        <v>0</v>
      </c>
      <c r="K5" s="41">
        <v>6.3</v>
      </c>
      <c r="L5" s="2">
        <f t="shared" ref="L5:L35" si="1">IF(K5&lt;0,1,0)</f>
        <v>0</v>
      </c>
      <c r="M5" s="164">
        <v>7.8</v>
      </c>
      <c r="N5" s="159">
        <v>19.899999999999999</v>
      </c>
      <c r="O5" s="43"/>
      <c r="P5" s="41">
        <v>0</v>
      </c>
      <c r="Q5" s="41">
        <f t="shared" ref="Q5:Q35" si="2">IF(SUM(P5,T5)&gt;0.1,1,0)</f>
        <v>0</v>
      </c>
      <c r="R5" s="44">
        <f t="shared" ref="R5:R35" si="3">SUM(P5,T5)</f>
        <v>0</v>
      </c>
      <c r="S5" s="45"/>
      <c r="T5" s="41">
        <v>0</v>
      </c>
      <c r="U5" s="41">
        <f>IF(SUM(P5,T5)&gt;19.9,1,0)</f>
        <v>0</v>
      </c>
      <c r="V5" s="41">
        <f>IF(SUM(P5,T5)&gt;9.9,1,0)</f>
        <v>0</v>
      </c>
      <c r="W5" s="41">
        <f t="shared" ref="W5:W25" si="4">IF(SUM(P5,T5)&gt;0.9,1,0)</f>
        <v>0</v>
      </c>
      <c r="X5" s="41">
        <f>IF(SUM(P5,T5)&gt;0.1,1,0)</f>
        <v>0</v>
      </c>
      <c r="Y5" s="41">
        <f>IF(OR(P5="",T5=""),0,1)</f>
        <v>1</v>
      </c>
      <c r="Z5" s="46">
        <v>0</v>
      </c>
      <c r="AA5" s="46">
        <v>9</v>
      </c>
      <c r="AB5" s="47"/>
      <c r="AC5" s="47">
        <v>0</v>
      </c>
      <c r="AD5" s="48">
        <v>0</v>
      </c>
      <c r="AE5" s="49">
        <f t="shared" ref="AE5:AE35" si="5">IF(AD5&gt;0,1,0)</f>
        <v>0</v>
      </c>
      <c r="AF5" s="50">
        <v>0</v>
      </c>
      <c r="AG5" s="51">
        <f t="shared" ref="AG5:AG35" si="6">IF(AF5&gt;0,1,0)</f>
        <v>0</v>
      </c>
      <c r="AH5" s="50">
        <v>0</v>
      </c>
      <c r="AI5" s="50">
        <f t="shared" ref="AI5:AI35" si="7">IF(AH5&gt;=5,1,0)</f>
        <v>0</v>
      </c>
      <c r="AJ5" s="50">
        <f t="shared" ref="AJ5:AJ35" si="8">IF(AH5&gt;0,IF(AH5&lt;5,1,0),0)</f>
        <v>0</v>
      </c>
      <c r="AK5" s="50">
        <v>0</v>
      </c>
      <c r="AL5" s="50">
        <v>0</v>
      </c>
      <c r="AM5" s="52">
        <v>0</v>
      </c>
      <c r="AN5" t="s">
        <v>32</v>
      </c>
      <c r="AO5" s="53">
        <f>E39</f>
        <v>36.1</v>
      </c>
      <c r="AP5" s="53"/>
      <c r="AQ5" s="54">
        <v>13</v>
      </c>
    </row>
    <row r="6" spans="1:43" ht="12.75" customHeight="1" x14ac:dyDescent="0.25">
      <c r="A6" s="55">
        <v>2</v>
      </c>
      <c r="B6" s="56">
        <v>18.399999999999999</v>
      </c>
      <c r="C6" s="56">
        <v>25.1</v>
      </c>
      <c r="D6" s="41">
        <f t="shared" ref="D6:D35" si="9">IF(OR(B6="",C6=""),"",MAX(B6,C6))</f>
        <v>25.1</v>
      </c>
      <c r="E6" s="41">
        <f t="shared" ref="E6:E35" si="10">IF(B6="","",MAX(B6,C6))</f>
        <v>25.1</v>
      </c>
      <c r="F6" s="56">
        <v>8.6999999999999993</v>
      </c>
      <c r="G6" s="56">
        <v>17.2</v>
      </c>
      <c r="H6" s="41">
        <f t="shared" ref="H6:H35" si="11">IF(F6="","",MIN(F6,G6))</f>
        <v>8.6999999999999993</v>
      </c>
      <c r="I6" s="41">
        <f t="shared" ref="I6:I35" si="12">IF(OR(F6="",G6=""),"",MIN(F6,G6))</f>
        <v>8.6999999999999993</v>
      </c>
      <c r="J6" s="42">
        <f t="shared" si="0"/>
        <v>0</v>
      </c>
      <c r="K6" s="41">
        <v>6.6</v>
      </c>
      <c r="L6" s="2">
        <f t="shared" si="1"/>
        <v>0</v>
      </c>
      <c r="M6" s="164">
        <v>8.5</v>
      </c>
      <c r="N6" s="160">
        <v>19.7</v>
      </c>
      <c r="O6" s="57"/>
      <c r="P6" s="56">
        <v>0</v>
      </c>
      <c r="Q6" s="41">
        <f t="shared" si="2"/>
        <v>0</v>
      </c>
      <c r="R6" s="44">
        <f t="shared" si="3"/>
        <v>0</v>
      </c>
      <c r="S6" s="58"/>
      <c r="T6" s="56">
        <v>0</v>
      </c>
      <c r="U6" s="41">
        <f t="shared" ref="U6:U35" si="13">IF(SUM(P6,T6)&gt;19.9,1,0)</f>
        <v>0</v>
      </c>
      <c r="V6" s="41">
        <f t="shared" ref="V6:V35" si="14">IF(SUM(P6,T6)&gt;9.9,1,0)</f>
        <v>0</v>
      </c>
      <c r="W6" s="41">
        <f t="shared" si="4"/>
        <v>0</v>
      </c>
      <c r="X6" s="41">
        <f t="shared" ref="X6:X35" si="15">IF(SUM(P6,T6)&gt;0.1,1,0)</f>
        <v>0</v>
      </c>
      <c r="Y6" s="41">
        <f t="shared" ref="Y6:Y35" si="16">IF(OR(P6="",T6=""),0,1)</f>
        <v>1</v>
      </c>
      <c r="Z6" s="59">
        <v>0</v>
      </c>
      <c r="AA6" s="59">
        <v>9</v>
      </c>
      <c r="AB6" s="60"/>
      <c r="AC6" s="60">
        <v>0</v>
      </c>
      <c r="AD6" s="61">
        <v>0</v>
      </c>
      <c r="AE6" s="62">
        <f t="shared" si="5"/>
        <v>0</v>
      </c>
      <c r="AF6" s="63">
        <v>0</v>
      </c>
      <c r="AG6" s="62">
        <f t="shared" si="6"/>
        <v>0</v>
      </c>
      <c r="AH6" s="63">
        <v>0</v>
      </c>
      <c r="AI6" s="50">
        <f t="shared" si="7"/>
        <v>0</v>
      </c>
      <c r="AJ6" s="50">
        <f t="shared" si="8"/>
        <v>0</v>
      </c>
      <c r="AK6" s="63">
        <v>0</v>
      </c>
      <c r="AL6" s="63">
        <v>0</v>
      </c>
      <c r="AM6" s="64">
        <v>0</v>
      </c>
      <c r="AN6" t="s">
        <v>33</v>
      </c>
      <c r="AO6" s="53">
        <f>H40</f>
        <v>6</v>
      </c>
      <c r="AP6" s="53"/>
      <c r="AQ6" s="54">
        <v>7</v>
      </c>
    </row>
    <row r="7" spans="1:43" ht="14.1" customHeight="1" x14ac:dyDescent="0.25">
      <c r="A7" s="16">
        <v>3</v>
      </c>
      <c r="B7" s="65">
        <v>22.1</v>
      </c>
      <c r="C7" s="65">
        <v>31.1</v>
      </c>
      <c r="D7" s="41">
        <f t="shared" si="9"/>
        <v>31.1</v>
      </c>
      <c r="E7" s="41">
        <f t="shared" si="10"/>
        <v>31.1</v>
      </c>
      <c r="F7" s="65">
        <v>14</v>
      </c>
      <c r="G7" s="65">
        <v>21.4</v>
      </c>
      <c r="H7" s="41">
        <f t="shared" si="11"/>
        <v>14</v>
      </c>
      <c r="I7" s="41">
        <f t="shared" si="12"/>
        <v>14</v>
      </c>
      <c r="J7" s="42">
        <f t="shared" si="0"/>
        <v>0</v>
      </c>
      <c r="K7" s="41">
        <v>10.3</v>
      </c>
      <c r="L7" s="2">
        <f t="shared" si="1"/>
        <v>0</v>
      </c>
      <c r="M7" s="164">
        <v>11.3</v>
      </c>
      <c r="N7" s="160">
        <v>19.899999999999999</v>
      </c>
      <c r="O7" s="199"/>
      <c r="P7" s="200">
        <v>0</v>
      </c>
      <c r="Q7" s="41">
        <f t="shared" si="2"/>
        <v>0</v>
      </c>
      <c r="R7" s="44">
        <f t="shared" si="3"/>
        <v>0</v>
      </c>
      <c r="S7" s="201"/>
      <c r="T7" s="200" t="s">
        <v>107</v>
      </c>
      <c r="U7" s="41">
        <f t="shared" si="13"/>
        <v>0</v>
      </c>
      <c r="V7" s="41">
        <f t="shared" si="14"/>
        <v>0</v>
      </c>
      <c r="W7" s="41">
        <f t="shared" si="4"/>
        <v>0</v>
      </c>
      <c r="X7" s="41">
        <f t="shared" si="15"/>
        <v>0</v>
      </c>
      <c r="Y7" s="41">
        <f t="shared" si="16"/>
        <v>1</v>
      </c>
      <c r="Z7" s="66">
        <v>0</v>
      </c>
      <c r="AA7" s="66">
        <v>9</v>
      </c>
      <c r="AB7" s="67"/>
      <c r="AC7" s="67">
        <v>0</v>
      </c>
      <c r="AD7" s="68">
        <v>0</v>
      </c>
      <c r="AE7" s="49">
        <f t="shared" si="5"/>
        <v>0</v>
      </c>
      <c r="AF7" s="69">
        <v>0</v>
      </c>
      <c r="AG7" s="51">
        <f t="shared" si="6"/>
        <v>0</v>
      </c>
      <c r="AH7" s="69">
        <v>0</v>
      </c>
      <c r="AI7" s="50">
        <f t="shared" si="7"/>
        <v>0</v>
      </c>
      <c r="AJ7" s="50">
        <f t="shared" si="8"/>
        <v>0</v>
      </c>
      <c r="AK7" s="69">
        <v>0</v>
      </c>
      <c r="AL7" s="69">
        <v>0</v>
      </c>
      <c r="AM7" s="70">
        <v>0</v>
      </c>
      <c r="AN7" t="s">
        <v>34</v>
      </c>
      <c r="AO7" s="53">
        <f>D40</f>
        <v>21.2</v>
      </c>
      <c r="AP7" s="53"/>
      <c r="AQ7" s="54">
        <v>6</v>
      </c>
    </row>
    <row r="8" spans="1:43" ht="12.75" customHeight="1" x14ac:dyDescent="0.25">
      <c r="A8" s="55">
        <v>4</v>
      </c>
      <c r="B8" s="56">
        <v>21.4</v>
      </c>
      <c r="C8" s="56">
        <v>26.8</v>
      </c>
      <c r="D8" s="41">
        <f t="shared" si="9"/>
        <v>26.8</v>
      </c>
      <c r="E8" s="41">
        <f t="shared" si="10"/>
        <v>26.8</v>
      </c>
      <c r="F8" s="168">
        <v>18.3</v>
      </c>
      <c r="G8" s="56">
        <v>18.8</v>
      </c>
      <c r="H8" s="41">
        <f t="shared" si="11"/>
        <v>18.3</v>
      </c>
      <c r="I8" s="41">
        <f t="shared" si="12"/>
        <v>18.3</v>
      </c>
      <c r="J8" s="42">
        <f t="shared" si="0"/>
        <v>0</v>
      </c>
      <c r="K8" s="41">
        <v>15.6</v>
      </c>
      <c r="L8" s="2">
        <f t="shared" si="1"/>
        <v>0</v>
      </c>
      <c r="M8" s="164">
        <v>15.9</v>
      </c>
      <c r="N8" s="160">
        <v>20.5</v>
      </c>
      <c r="O8" s="202"/>
      <c r="P8" s="203" t="s">
        <v>107</v>
      </c>
      <c r="Q8" s="41">
        <f t="shared" si="2"/>
        <v>0</v>
      </c>
      <c r="R8" s="44">
        <f t="shared" si="3"/>
        <v>0</v>
      </c>
      <c r="S8" s="201"/>
      <c r="T8" s="203" t="s">
        <v>107</v>
      </c>
      <c r="U8" s="41">
        <f t="shared" si="13"/>
        <v>0</v>
      </c>
      <c r="V8" s="41">
        <f t="shared" si="14"/>
        <v>0</v>
      </c>
      <c r="W8" s="41">
        <f t="shared" si="4"/>
        <v>0</v>
      </c>
      <c r="X8" s="41">
        <f t="shared" si="15"/>
        <v>0</v>
      </c>
      <c r="Y8" s="41">
        <f t="shared" si="16"/>
        <v>1</v>
      </c>
      <c r="Z8" s="59">
        <v>0</v>
      </c>
      <c r="AA8" s="59">
        <v>9</v>
      </c>
      <c r="AB8" s="60"/>
      <c r="AC8" s="60">
        <v>0</v>
      </c>
      <c r="AD8" s="61">
        <v>0</v>
      </c>
      <c r="AE8" s="62">
        <f t="shared" si="5"/>
        <v>0</v>
      </c>
      <c r="AF8" s="63">
        <v>0</v>
      </c>
      <c r="AG8" s="62">
        <f t="shared" si="6"/>
        <v>0</v>
      </c>
      <c r="AH8" s="63">
        <v>0</v>
      </c>
      <c r="AI8" s="50">
        <f t="shared" si="7"/>
        <v>0</v>
      </c>
      <c r="AJ8" s="50">
        <f t="shared" si="8"/>
        <v>0</v>
      </c>
      <c r="AK8" s="63">
        <v>0</v>
      </c>
      <c r="AL8" s="63">
        <v>0</v>
      </c>
      <c r="AM8" s="64">
        <v>0</v>
      </c>
      <c r="AN8" t="s">
        <v>35</v>
      </c>
      <c r="AO8" s="53">
        <f>I39</f>
        <v>18.3</v>
      </c>
      <c r="AP8" s="53"/>
      <c r="AQ8" s="54">
        <v>4</v>
      </c>
    </row>
    <row r="9" spans="1:43" ht="12.75" customHeight="1" x14ac:dyDescent="0.25">
      <c r="A9" s="16">
        <v>5</v>
      </c>
      <c r="B9" s="65">
        <v>19.600000000000001</v>
      </c>
      <c r="C9" s="65">
        <v>22.2</v>
      </c>
      <c r="D9" s="41">
        <f t="shared" si="9"/>
        <v>22.2</v>
      </c>
      <c r="E9" s="41">
        <f t="shared" si="10"/>
        <v>22.2</v>
      </c>
      <c r="F9" s="65">
        <v>15.8</v>
      </c>
      <c r="G9" s="65">
        <v>14.7</v>
      </c>
      <c r="H9" s="41">
        <f t="shared" si="11"/>
        <v>14.7</v>
      </c>
      <c r="I9" s="41">
        <f t="shared" si="12"/>
        <v>14.7</v>
      </c>
      <c r="J9" s="42">
        <f t="shared" si="0"/>
        <v>0</v>
      </c>
      <c r="K9" s="41">
        <v>13.8</v>
      </c>
      <c r="L9" s="2">
        <f t="shared" si="1"/>
        <v>0</v>
      </c>
      <c r="M9" s="164">
        <v>14.3</v>
      </c>
      <c r="N9" s="160">
        <v>20.9</v>
      </c>
      <c r="O9" s="43"/>
      <c r="P9" s="65">
        <v>0</v>
      </c>
      <c r="Q9" s="41">
        <f t="shared" si="2"/>
        <v>0</v>
      </c>
      <c r="R9" s="44">
        <f t="shared" si="3"/>
        <v>0</v>
      </c>
      <c r="S9" s="58"/>
      <c r="T9" s="65">
        <v>0</v>
      </c>
      <c r="U9" s="41">
        <f t="shared" si="13"/>
        <v>0</v>
      </c>
      <c r="V9" s="41">
        <f t="shared" si="14"/>
        <v>0</v>
      </c>
      <c r="W9" s="41">
        <f t="shared" si="4"/>
        <v>0</v>
      </c>
      <c r="X9" s="41">
        <f t="shared" si="15"/>
        <v>0</v>
      </c>
      <c r="Y9" s="41">
        <f t="shared" si="16"/>
        <v>1</v>
      </c>
      <c r="Z9" s="66">
        <v>0</v>
      </c>
      <c r="AA9" s="66">
        <v>9</v>
      </c>
      <c r="AB9" s="67"/>
      <c r="AC9" s="67">
        <v>0</v>
      </c>
      <c r="AD9" s="68">
        <v>0</v>
      </c>
      <c r="AE9" s="49">
        <f t="shared" si="5"/>
        <v>0</v>
      </c>
      <c r="AF9" s="69">
        <v>0</v>
      </c>
      <c r="AG9" s="51">
        <f t="shared" si="6"/>
        <v>0</v>
      </c>
      <c r="AH9" s="69">
        <v>0</v>
      </c>
      <c r="AI9" s="50">
        <f t="shared" si="7"/>
        <v>0</v>
      </c>
      <c r="AJ9" s="50">
        <f t="shared" si="8"/>
        <v>0</v>
      </c>
      <c r="AK9" s="69">
        <v>0</v>
      </c>
      <c r="AL9" s="69">
        <v>0</v>
      </c>
      <c r="AM9" s="70">
        <v>0</v>
      </c>
      <c r="AN9" t="s">
        <v>100</v>
      </c>
      <c r="AO9" s="4">
        <f>K40</f>
        <v>3.6</v>
      </c>
      <c r="AP9" s="4"/>
      <c r="AQ9" s="54">
        <v>7</v>
      </c>
    </row>
    <row r="10" spans="1:43" ht="14.1" customHeight="1" x14ac:dyDescent="0.25">
      <c r="A10" s="55">
        <v>6</v>
      </c>
      <c r="B10" s="56">
        <v>17</v>
      </c>
      <c r="C10" s="168">
        <v>21.2</v>
      </c>
      <c r="D10" s="41">
        <f t="shared" si="9"/>
        <v>21.2</v>
      </c>
      <c r="E10" s="41">
        <f t="shared" si="10"/>
        <v>21.2</v>
      </c>
      <c r="F10" s="56">
        <v>11.2</v>
      </c>
      <c r="G10" s="56">
        <v>12.8</v>
      </c>
      <c r="H10" s="41">
        <f t="shared" si="11"/>
        <v>11.2</v>
      </c>
      <c r="I10" s="41">
        <f t="shared" si="12"/>
        <v>11.2</v>
      </c>
      <c r="J10" s="42">
        <f t="shared" si="0"/>
        <v>0</v>
      </c>
      <c r="K10" s="41">
        <v>8.3000000000000007</v>
      </c>
      <c r="L10" s="2">
        <f t="shared" si="1"/>
        <v>0</v>
      </c>
      <c r="M10" s="164">
        <v>9.1999999999999993</v>
      </c>
      <c r="N10" s="160">
        <v>20.399999999999999</v>
      </c>
      <c r="O10" s="45"/>
      <c r="P10" s="56">
        <v>0</v>
      </c>
      <c r="Q10" s="41">
        <f t="shared" si="2"/>
        <v>0</v>
      </c>
      <c r="R10" s="44">
        <f t="shared" si="3"/>
        <v>0</v>
      </c>
      <c r="S10" s="58"/>
      <c r="T10" s="56">
        <v>0</v>
      </c>
      <c r="U10" s="41">
        <f t="shared" si="13"/>
        <v>0</v>
      </c>
      <c r="V10" s="41">
        <f t="shared" si="14"/>
        <v>0</v>
      </c>
      <c r="W10" s="41">
        <f t="shared" si="4"/>
        <v>0</v>
      </c>
      <c r="X10" s="41">
        <f t="shared" si="15"/>
        <v>0</v>
      </c>
      <c r="Y10" s="41">
        <f t="shared" si="16"/>
        <v>1</v>
      </c>
      <c r="Z10" s="59">
        <v>0</v>
      </c>
      <c r="AA10" s="59">
        <v>9</v>
      </c>
      <c r="AB10" s="60"/>
      <c r="AC10" s="60">
        <v>0</v>
      </c>
      <c r="AD10" s="61">
        <v>0</v>
      </c>
      <c r="AE10" s="62">
        <f t="shared" si="5"/>
        <v>0</v>
      </c>
      <c r="AF10" s="63">
        <v>0</v>
      </c>
      <c r="AG10" s="62">
        <f t="shared" si="6"/>
        <v>0</v>
      </c>
      <c r="AH10" s="63">
        <v>0</v>
      </c>
      <c r="AI10" s="50">
        <f t="shared" si="7"/>
        <v>0</v>
      </c>
      <c r="AJ10" s="50">
        <f t="shared" si="8"/>
        <v>0</v>
      </c>
      <c r="AK10" s="63">
        <v>0</v>
      </c>
      <c r="AL10" s="63">
        <v>0</v>
      </c>
      <c r="AM10" s="64">
        <v>0</v>
      </c>
      <c r="AN10" t="s">
        <v>36</v>
      </c>
      <c r="AO10" s="53">
        <f>SUM(P37+T37)</f>
        <v>0.9</v>
      </c>
      <c r="AP10" t="s">
        <v>37</v>
      </c>
      <c r="AQ10" s="54"/>
    </row>
    <row r="11" spans="1:43" ht="14.1" customHeight="1" x14ac:dyDescent="0.25">
      <c r="A11" s="72">
        <v>7</v>
      </c>
      <c r="B11" s="65">
        <v>17.399999999999999</v>
      </c>
      <c r="C11" s="65">
        <v>25.3</v>
      </c>
      <c r="D11" s="41">
        <f t="shared" si="9"/>
        <v>25.3</v>
      </c>
      <c r="E11" s="41">
        <f t="shared" si="10"/>
        <v>25.3</v>
      </c>
      <c r="F11" s="167">
        <v>6</v>
      </c>
      <c r="G11" s="65">
        <v>15.9</v>
      </c>
      <c r="H11" s="41">
        <f t="shared" si="11"/>
        <v>6</v>
      </c>
      <c r="I11" s="41">
        <f t="shared" si="12"/>
        <v>6</v>
      </c>
      <c r="J11" s="42">
        <f t="shared" si="0"/>
        <v>0</v>
      </c>
      <c r="K11" s="169">
        <v>3.6</v>
      </c>
      <c r="L11" s="2">
        <f t="shared" si="1"/>
        <v>0</v>
      </c>
      <c r="M11" s="170">
        <v>5.2</v>
      </c>
      <c r="N11" s="160">
        <v>19.899999999999999</v>
      </c>
      <c r="O11" s="43"/>
      <c r="P11" s="65">
        <v>0</v>
      </c>
      <c r="Q11" s="41">
        <f t="shared" si="2"/>
        <v>0</v>
      </c>
      <c r="R11" s="44">
        <f t="shared" si="3"/>
        <v>0</v>
      </c>
      <c r="S11" s="58"/>
      <c r="T11" s="65">
        <v>0</v>
      </c>
      <c r="U11" s="41">
        <f t="shared" si="13"/>
        <v>0</v>
      </c>
      <c r="V11" s="41">
        <f t="shared" si="14"/>
        <v>0</v>
      </c>
      <c r="W11" s="41">
        <f t="shared" si="4"/>
        <v>0</v>
      </c>
      <c r="X11" s="41">
        <f t="shared" si="15"/>
        <v>0</v>
      </c>
      <c r="Y11" s="41">
        <f t="shared" si="16"/>
        <v>1</v>
      </c>
      <c r="Z11" s="66">
        <v>0</v>
      </c>
      <c r="AA11" s="66">
        <v>9</v>
      </c>
      <c r="AB11" s="67"/>
      <c r="AC11" s="67">
        <v>0</v>
      </c>
      <c r="AD11" s="68">
        <v>0</v>
      </c>
      <c r="AE11" s="49">
        <f t="shared" si="5"/>
        <v>0</v>
      </c>
      <c r="AF11" s="69">
        <v>0</v>
      </c>
      <c r="AG11" s="51">
        <f t="shared" si="6"/>
        <v>0</v>
      </c>
      <c r="AH11" s="69">
        <v>0</v>
      </c>
      <c r="AI11" s="50">
        <f t="shared" si="7"/>
        <v>0</v>
      </c>
      <c r="AJ11" s="50">
        <f t="shared" si="8"/>
        <v>0</v>
      </c>
      <c r="AK11" s="69">
        <v>0</v>
      </c>
      <c r="AL11" s="69">
        <v>0</v>
      </c>
      <c r="AM11" s="70">
        <v>0</v>
      </c>
      <c r="AN11" s="73" t="s">
        <v>38</v>
      </c>
      <c r="AO11" s="74">
        <f>AO10/25.4</f>
        <v>3.5433070866141732E-2</v>
      </c>
      <c r="AP11" t="s">
        <v>39</v>
      </c>
      <c r="AQ11" s="54"/>
    </row>
    <row r="12" spans="1:43" ht="14.1" customHeight="1" x14ac:dyDescent="0.25">
      <c r="A12" s="55">
        <v>8</v>
      </c>
      <c r="B12" s="56">
        <v>18.8</v>
      </c>
      <c r="C12" s="56">
        <v>25.4</v>
      </c>
      <c r="D12" s="41">
        <f t="shared" si="9"/>
        <v>25.4</v>
      </c>
      <c r="E12" s="41">
        <f t="shared" si="10"/>
        <v>25.4</v>
      </c>
      <c r="F12" s="56">
        <v>7.5</v>
      </c>
      <c r="G12" s="56">
        <v>17.399999999999999</v>
      </c>
      <c r="H12" s="41">
        <f t="shared" si="11"/>
        <v>7.5</v>
      </c>
      <c r="I12" s="41">
        <f t="shared" si="12"/>
        <v>7.5</v>
      </c>
      <c r="J12" s="42">
        <f t="shared" si="0"/>
        <v>0</v>
      </c>
      <c r="K12" s="41">
        <v>5</v>
      </c>
      <c r="L12" s="2">
        <f t="shared" si="1"/>
        <v>0</v>
      </c>
      <c r="M12" s="164">
        <v>6.8</v>
      </c>
      <c r="N12" s="171">
        <v>19.5</v>
      </c>
      <c r="O12" s="45"/>
      <c r="P12" s="56">
        <v>0</v>
      </c>
      <c r="Q12" s="41">
        <f t="shared" si="2"/>
        <v>0</v>
      </c>
      <c r="R12" s="44">
        <f t="shared" si="3"/>
        <v>0</v>
      </c>
      <c r="S12" s="58"/>
      <c r="T12" s="56">
        <v>0</v>
      </c>
      <c r="U12" s="41">
        <f t="shared" si="13"/>
        <v>0</v>
      </c>
      <c r="V12" s="41">
        <f t="shared" si="14"/>
        <v>0</v>
      </c>
      <c r="W12" s="41">
        <f t="shared" si="4"/>
        <v>0</v>
      </c>
      <c r="X12" s="41">
        <f t="shared" si="15"/>
        <v>0</v>
      </c>
      <c r="Y12" s="41">
        <f t="shared" si="16"/>
        <v>1</v>
      </c>
      <c r="Z12" s="59">
        <v>0</v>
      </c>
      <c r="AA12" s="59">
        <v>9</v>
      </c>
      <c r="AB12" s="60"/>
      <c r="AC12" s="60">
        <v>0</v>
      </c>
      <c r="AD12" s="61">
        <v>0</v>
      </c>
      <c r="AE12" s="62">
        <f t="shared" si="5"/>
        <v>0</v>
      </c>
      <c r="AF12" s="63">
        <v>0</v>
      </c>
      <c r="AG12" s="62">
        <f t="shared" si="6"/>
        <v>0</v>
      </c>
      <c r="AH12" s="63">
        <v>0</v>
      </c>
      <c r="AI12" s="50">
        <f t="shared" si="7"/>
        <v>0</v>
      </c>
      <c r="AJ12" s="50">
        <f t="shared" si="8"/>
        <v>0</v>
      </c>
      <c r="AK12" s="63">
        <v>0</v>
      </c>
      <c r="AL12" s="63">
        <v>0</v>
      </c>
      <c r="AM12" s="64">
        <v>0</v>
      </c>
      <c r="AN12" t="s">
        <v>40</v>
      </c>
      <c r="AO12" s="4">
        <f>MAX(R5:R35)</f>
        <v>0.9</v>
      </c>
      <c r="AP12" t="s">
        <v>37</v>
      </c>
      <c r="AQ12" s="54">
        <v>17</v>
      </c>
    </row>
    <row r="13" spans="1:43" ht="14.1" customHeight="1" x14ac:dyDescent="0.25">
      <c r="A13" s="16">
        <v>9</v>
      </c>
      <c r="B13" s="65">
        <v>22.7</v>
      </c>
      <c r="C13" s="65">
        <v>28.7</v>
      </c>
      <c r="D13" s="41">
        <f t="shared" si="9"/>
        <v>28.7</v>
      </c>
      <c r="E13" s="41">
        <f t="shared" si="10"/>
        <v>28.7</v>
      </c>
      <c r="F13" s="65">
        <v>10.8</v>
      </c>
      <c r="G13" s="65">
        <v>17.899999999999999</v>
      </c>
      <c r="H13" s="41">
        <f t="shared" si="11"/>
        <v>10.8</v>
      </c>
      <c r="I13" s="41">
        <f t="shared" si="12"/>
        <v>10.8</v>
      </c>
      <c r="J13" s="42">
        <f t="shared" si="0"/>
        <v>0</v>
      </c>
      <c r="K13" s="41">
        <v>8.1</v>
      </c>
      <c r="L13" s="2">
        <f t="shared" si="1"/>
        <v>0</v>
      </c>
      <c r="M13" s="164">
        <v>9.8000000000000007</v>
      </c>
      <c r="N13" s="160">
        <v>19.7</v>
      </c>
      <c r="O13" s="43"/>
      <c r="P13" s="65">
        <v>0</v>
      </c>
      <c r="Q13" s="41">
        <f t="shared" si="2"/>
        <v>0</v>
      </c>
      <c r="R13" s="44">
        <f t="shared" si="3"/>
        <v>0</v>
      </c>
      <c r="S13" s="58"/>
      <c r="T13" s="65">
        <v>0</v>
      </c>
      <c r="U13" s="41">
        <f t="shared" si="13"/>
        <v>0</v>
      </c>
      <c r="V13" s="41">
        <f t="shared" si="14"/>
        <v>0</v>
      </c>
      <c r="W13" s="41">
        <f t="shared" si="4"/>
        <v>0</v>
      </c>
      <c r="X13" s="41">
        <f t="shared" si="15"/>
        <v>0</v>
      </c>
      <c r="Y13" s="41">
        <f t="shared" si="16"/>
        <v>1</v>
      </c>
      <c r="Z13" s="66">
        <v>0</v>
      </c>
      <c r="AA13" s="66">
        <v>9</v>
      </c>
      <c r="AB13" s="67"/>
      <c r="AC13" s="67">
        <v>0</v>
      </c>
      <c r="AD13" s="68">
        <v>0</v>
      </c>
      <c r="AE13" s="49">
        <f t="shared" si="5"/>
        <v>0</v>
      </c>
      <c r="AF13" s="69">
        <v>0</v>
      </c>
      <c r="AG13" s="51">
        <f t="shared" si="6"/>
        <v>0</v>
      </c>
      <c r="AH13" s="69">
        <v>0</v>
      </c>
      <c r="AI13" s="50">
        <f t="shared" si="7"/>
        <v>0</v>
      </c>
      <c r="AJ13" s="50">
        <f t="shared" si="8"/>
        <v>0</v>
      </c>
      <c r="AK13" s="69">
        <v>0</v>
      </c>
      <c r="AL13" s="69">
        <v>0</v>
      </c>
      <c r="AM13" s="70">
        <v>0</v>
      </c>
      <c r="AN13" s="197" t="s">
        <v>41</v>
      </c>
      <c r="AO13" s="197"/>
      <c r="AP13" s="197"/>
      <c r="AQ13" s="197"/>
    </row>
    <row r="14" spans="1:43" ht="14.1" customHeight="1" x14ac:dyDescent="0.25">
      <c r="A14" s="55">
        <v>10</v>
      </c>
      <c r="B14" s="56">
        <v>18.100000000000001</v>
      </c>
      <c r="C14" s="56">
        <v>23.3</v>
      </c>
      <c r="D14" s="41">
        <f t="shared" si="9"/>
        <v>23.3</v>
      </c>
      <c r="E14" s="41">
        <f t="shared" si="10"/>
        <v>23.3</v>
      </c>
      <c r="F14" s="56">
        <v>12.1</v>
      </c>
      <c r="G14" s="56">
        <v>15.2</v>
      </c>
      <c r="H14" s="41">
        <f t="shared" si="11"/>
        <v>12.1</v>
      </c>
      <c r="I14" s="41">
        <f t="shared" si="12"/>
        <v>12.1</v>
      </c>
      <c r="J14" s="42">
        <f t="shared" si="0"/>
        <v>0</v>
      </c>
      <c r="K14" s="41">
        <v>9</v>
      </c>
      <c r="L14" s="2">
        <f t="shared" si="1"/>
        <v>0</v>
      </c>
      <c r="M14" s="164">
        <v>10.9</v>
      </c>
      <c r="N14" s="160">
        <v>19.899999999999999</v>
      </c>
      <c r="O14" s="57"/>
      <c r="P14" s="56">
        <v>0</v>
      </c>
      <c r="Q14" s="41">
        <f t="shared" si="2"/>
        <v>0</v>
      </c>
      <c r="R14" s="44">
        <f t="shared" si="3"/>
        <v>0</v>
      </c>
      <c r="S14" s="58"/>
      <c r="T14" s="56">
        <v>0</v>
      </c>
      <c r="U14" s="41">
        <f t="shared" si="13"/>
        <v>0</v>
      </c>
      <c r="V14" s="41">
        <f t="shared" si="14"/>
        <v>0</v>
      </c>
      <c r="W14" s="41">
        <f t="shared" si="4"/>
        <v>0</v>
      </c>
      <c r="X14" s="41">
        <f t="shared" si="15"/>
        <v>0</v>
      </c>
      <c r="Y14" s="41">
        <f t="shared" si="16"/>
        <v>1</v>
      </c>
      <c r="Z14" s="59">
        <v>0</v>
      </c>
      <c r="AA14" s="59">
        <v>9</v>
      </c>
      <c r="AB14" s="60"/>
      <c r="AC14" s="60">
        <v>0</v>
      </c>
      <c r="AD14" s="61">
        <v>0</v>
      </c>
      <c r="AE14" s="62">
        <f t="shared" si="5"/>
        <v>0</v>
      </c>
      <c r="AF14" s="63">
        <v>0</v>
      </c>
      <c r="AG14" s="62">
        <f t="shared" si="6"/>
        <v>0</v>
      </c>
      <c r="AH14" s="63">
        <v>0</v>
      </c>
      <c r="AI14" s="50">
        <f t="shared" si="7"/>
        <v>0</v>
      </c>
      <c r="AJ14" s="50">
        <f t="shared" si="8"/>
        <v>0</v>
      </c>
      <c r="AK14" s="63">
        <v>0</v>
      </c>
      <c r="AL14" s="63">
        <v>0</v>
      </c>
      <c r="AM14" s="64">
        <v>0</v>
      </c>
      <c r="AN14" s="75" t="s">
        <v>42</v>
      </c>
      <c r="AO14" s="76">
        <f>SUM(J5:J35)</f>
        <v>0</v>
      </c>
      <c r="AP14" s="77"/>
      <c r="AQ14" s="78"/>
    </row>
    <row r="15" spans="1:43" ht="14.1" customHeight="1" x14ac:dyDescent="0.25">
      <c r="A15" s="16">
        <v>11</v>
      </c>
      <c r="B15" s="65">
        <v>21.2</v>
      </c>
      <c r="C15" s="65">
        <v>28.6</v>
      </c>
      <c r="D15" s="41">
        <f t="shared" si="9"/>
        <v>28.6</v>
      </c>
      <c r="E15" s="41">
        <f t="shared" si="10"/>
        <v>28.6</v>
      </c>
      <c r="F15" s="65">
        <v>8.8000000000000007</v>
      </c>
      <c r="G15" s="65">
        <v>21.2</v>
      </c>
      <c r="H15" s="41">
        <f t="shared" si="11"/>
        <v>8.8000000000000007</v>
      </c>
      <c r="I15" s="41">
        <f t="shared" si="12"/>
        <v>8.8000000000000007</v>
      </c>
      <c r="J15" s="42">
        <f t="shared" si="0"/>
        <v>0</v>
      </c>
      <c r="K15" s="41">
        <v>6.6</v>
      </c>
      <c r="L15" s="2">
        <f t="shared" si="1"/>
        <v>0</v>
      </c>
      <c r="M15" s="164">
        <v>8.1999999999999993</v>
      </c>
      <c r="N15" s="160">
        <v>19.8</v>
      </c>
      <c r="O15" s="43"/>
      <c r="P15" s="65">
        <v>0</v>
      </c>
      <c r="Q15" s="41">
        <f t="shared" si="2"/>
        <v>0</v>
      </c>
      <c r="R15" s="44">
        <f t="shared" si="3"/>
        <v>0</v>
      </c>
      <c r="S15" s="58"/>
      <c r="T15" s="65">
        <v>0</v>
      </c>
      <c r="U15" s="41">
        <f t="shared" si="13"/>
        <v>0</v>
      </c>
      <c r="V15" s="41">
        <f t="shared" si="14"/>
        <v>0</v>
      </c>
      <c r="W15" s="41">
        <f t="shared" si="4"/>
        <v>0</v>
      </c>
      <c r="X15" s="41">
        <f t="shared" si="15"/>
        <v>0</v>
      </c>
      <c r="Y15" s="41">
        <f t="shared" si="16"/>
        <v>1</v>
      </c>
      <c r="Z15" s="66">
        <v>0</v>
      </c>
      <c r="AA15" s="66">
        <v>9</v>
      </c>
      <c r="AB15" s="67"/>
      <c r="AC15" s="67">
        <v>0</v>
      </c>
      <c r="AD15" s="68">
        <v>0</v>
      </c>
      <c r="AE15" s="49">
        <f t="shared" si="5"/>
        <v>0</v>
      </c>
      <c r="AF15" s="69">
        <v>0</v>
      </c>
      <c r="AG15" s="51">
        <f t="shared" si="6"/>
        <v>0</v>
      </c>
      <c r="AH15" s="69">
        <v>0</v>
      </c>
      <c r="AI15" s="50">
        <f t="shared" si="7"/>
        <v>0</v>
      </c>
      <c r="AJ15" s="50">
        <f t="shared" si="8"/>
        <v>0</v>
      </c>
      <c r="AK15" s="69">
        <v>0</v>
      </c>
      <c r="AL15" s="69">
        <v>0</v>
      </c>
      <c r="AM15" s="70">
        <v>0</v>
      </c>
      <c r="AN15" t="s">
        <v>43</v>
      </c>
      <c r="AO15" s="1">
        <f>SUM(L5:L35)</f>
        <v>0</v>
      </c>
      <c r="AP15" s="77"/>
      <c r="AQ15" s="78"/>
    </row>
    <row r="16" spans="1:43" ht="14.1" customHeight="1" x14ac:dyDescent="0.25">
      <c r="A16" s="55">
        <v>12</v>
      </c>
      <c r="B16" s="56">
        <v>23.8</v>
      </c>
      <c r="C16" s="56">
        <v>33.6</v>
      </c>
      <c r="D16" s="41">
        <f t="shared" si="9"/>
        <v>33.6</v>
      </c>
      <c r="E16" s="41">
        <f t="shared" si="10"/>
        <v>33.6</v>
      </c>
      <c r="F16" s="56">
        <v>12.6</v>
      </c>
      <c r="G16" s="56">
        <v>23</v>
      </c>
      <c r="H16" s="41">
        <f t="shared" si="11"/>
        <v>12.6</v>
      </c>
      <c r="I16" s="41">
        <f t="shared" si="12"/>
        <v>12.6</v>
      </c>
      <c r="J16" s="42">
        <f t="shared" si="0"/>
        <v>0</v>
      </c>
      <c r="K16" s="41">
        <v>9.9</v>
      </c>
      <c r="L16" s="2">
        <f t="shared" si="1"/>
        <v>0</v>
      </c>
      <c r="M16" s="164">
        <v>11.3</v>
      </c>
      <c r="N16" s="160">
        <v>20</v>
      </c>
      <c r="O16" s="45"/>
      <c r="P16" s="56">
        <v>0</v>
      </c>
      <c r="Q16" s="41">
        <f t="shared" si="2"/>
        <v>0</v>
      </c>
      <c r="R16" s="44">
        <f t="shared" si="3"/>
        <v>0</v>
      </c>
      <c r="S16" s="58"/>
      <c r="T16" s="56">
        <v>0</v>
      </c>
      <c r="U16" s="41">
        <f t="shared" si="13"/>
        <v>0</v>
      </c>
      <c r="V16" s="41">
        <f t="shared" si="14"/>
        <v>0</v>
      </c>
      <c r="W16" s="41">
        <f t="shared" si="4"/>
        <v>0</v>
      </c>
      <c r="X16" s="41">
        <f t="shared" si="15"/>
        <v>0</v>
      </c>
      <c r="Y16" s="41">
        <f t="shared" si="16"/>
        <v>1</v>
      </c>
      <c r="Z16" s="59">
        <v>0</v>
      </c>
      <c r="AA16" s="59">
        <v>9</v>
      </c>
      <c r="AB16" s="60"/>
      <c r="AC16" s="60">
        <v>0</v>
      </c>
      <c r="AD16" s="61">
        <v>0</v>
      </c>
      <c r="AE16" s="62">
        <f t="shared" si="5"/>
        <v>0</v>
      </c>
      <c r="AF16" s="63">
        <v>0</v>
      </c>
      <c r="AG16" s="62">
        <f t="shared" si="6"/>
        <v>0</v>
      </c>
      <c r="AH16" s="63">
        <v>0</v>
      </c>
      <c r="AI16" s="50">
        <f t="shared" si="7"/>
        <v>0</v>
      </c>
      <c r="AJ16" s="50">
        <f t="shared" si="8"/>
        <v>0</v>
      </c>
      <c r="AK16" s="63">
        <v>0</v>
      </c>
      <c r="AL16" s="63">
        <v>0</v>
      </c>
      <c r="AM16" s="64">
        <v>0</v>
      </c>
      <c r="AN16" t="s">
        <v>44</v>
      </c>
      <c r="AO16" s="76">
        <f>SUM(X5:X35)</f>
        <v>1</v>
      </c>
      <c r="AP16" s="77"/>
      <c r="AQ16" s="78"/>
    </row>
    <row r="17" spans="1:44" ht="14.1" customHeight="1" x14ac:dyDescent="0.25">
      <c r="A17" s="16">
        <v>13</v>
      </c>
      <c r="B17" s="65">
        <v>27.7</v>
      </c>
      <c r="C17" s="167">
        <v>36.1</v>
      </c>
      <c r="D17" s="41">
        <f t="shared" si="9"/>
        <v>36.1</v>
      </c>
      <c r="E17" s="41">
        <f t="shared" si="10"/>
        <v>36.1</v>
      </c>
      <c r="F17" s="65">
        <v>17.2</v>
      </c>
      <c r="G17" s="65">
        <v>22.5</v>
      </c>
      <c r="H17" s="41">
        <f t="shared" si="11"/>
        <v>17.2</v>
      </c>
      <c r="I17" s="41">
        <f t="shared" si="12"/>
        <v>17.2</v>
      </c>
      <c r="J17" s="42">
        <f t="shared" si="0"/>
        <v>0</v>
      </c>
      <c r="K17" s="41">
        <v>14.3</v>
      </c>
      <c r="L17" s="2">
        <f t="shared" si="1"/>
        <v>0</v>
      </c>
      <c r="M17" s="164">
        <v>15</v>
      </c>
      <c r="N17" s="160">
        <v>20.8</v>
      </c>
      <c r="O17" s="71"/>
      <c r="P17" s="65">
        <v>0</v>
      </c>
      <c r="Q17" s="41">
        <f t="shared" si="2"/>
        <v>0</v>
      </c>
      <c r="R17" s="44">
        <f t="shared" si="3"/>
        <v>0</v>
      </c>
      <c r="S17" s="58"/>
      <c r="T17" s="65">
        <v>0</v>
      </c>
      <c r="U17" s="41">
        <f t="shared" si="13"/>
        <v>0</v>
      </c>
      <c r="V17" s="41">
        <f t="shared" si="14"/>
        <v>0</v>
      </c>
      <c r="W17" s="41">
        <f t="shared" si="4"/>
        <v>0</v>
      </c>
      <c r="X17" s="41">
        <f t="shared" si="15"/>
        <v>0</v>
      </c>
      <c r="Y17" s="41">
        <f t="shared" si="16"/>
        <v>1</v>
      </c>
      <c r="Z17" s="66">
        <v>0</v>
      </c>
      <c r="AA17" s="66">
        <v>9</v>
      </c>
      <c r="AB17" s="67"/>
      <c r="AC17" s="67">
        <v>0</v>
      </c>
      <c r="AD17" s="68">
        <v>0</v>
      </c>
      <c r="AE17" s="49">
        <f t="shared" si="5"/>
        <v>0</v>
      </c>
      <c r="AF17" s="69">
        <v>0</v>
      </c>
      <c r="AG17" s="51">
        <f t="shared" si="6"/>
        <v>0</v>
      </c>
      <c r="AH17" s="69">
        <v>0</v>
      </c>
      <c r="AI17" s="50">
        <f t="shared" si="7"/>
        <v>0</v>
      </c>
      <c r="AJ17" s="50">
        <f t="shared" si="8"/>
        <v>0</v>
      </c>
      <c r="AK17" s="69">
        <v>0</v>
      </c>
      <c r="AL17" s="69">
        <v>0</v>
      </c>
      <c r="AM17" s="70">
        <v>0</v>
      </c>
      <c r="AN17" s="79" t="s">
        <v>45</v>
      </c>
      <c r="AO17" s="76">
        <f>SUM(W5:W35)</f>
        <v>0</v>
      </c>
      <c r="AR17" s="75"/>
    </row>
    <row r="18" spans="1:44" ht="14.1" customHeight="1" x14ac:dyDescent="0.25">
      <c r="A18" s="55">
        <v>14</v>
      </c>
      <c r="B18" s="56">
        <v>22.9</v>
      </c>
      <c r="C18" s="56">
        <v>28.4</v>
      </c>
      <c r="D18" s="41">
        <f t="shared" si="9"/>
        <v>28.4</v>
      </c>
      <c r="E18" s="41">
        <f t="shared" si="10"/>
        <v>28.4</v>
      </c>
      <c r="F18" s="56">
        <v>16.899999999999999</v>
      </c>
      <c r="G18" s="56">
        <v>17.5</v>
      </c>
      <c r="H18" s="41">
        <f t="shared" si="11"/>
        <v>16.899999999999999</v>
      </c>
      <c r="I18" s="41">
        <f t="shared" si="12"/>
        <v>16.899999999999999</v>
      </c>
      <c r="J18" s="42">
        <f t="shared" si="0"/>
        <v>0</v>
      </c>
      <c r="K18" s="41">
        <v>14.7</v>
      </c>
      <c r="L18" s="2">
        <f t="shared" si="1"/>
        <v>0</v>
      </c>
      <c r="M18" s="164">
        <v>15.1</v>
      </c>
      <c r="N18" s="160">
        <v>21.4</v>
      </c>
      <c r="O18" s="45"/>
      <c r="P18" s="56">
        <v>0</v>
      </c>
      <c r="Q18" s="41">
        <f t="shared" si="2"/>
        <v>0</v>
      </c>
      <c r="R18" s="44">
        <f t="shared" si="3"/>
        <v>0</v>
      </c>
      <c r="S18" s="58"/>
      <c r="T18" s="56">
        <v>0</v>
      </c>
      <c r="U18" s="41">
        <f t="shared" si="13"/>
        <v>0</v>
      </c>
      <c r="V18" s="41">
        <f t="shared" si="14"/>
        <v>0</v>
      </c>
      <c r="W18" s="41">
        <f t="shared" si="4"/>
        <v>0</v>
      </c>
      <c r="X18" s="41">
        <f t="shared" si="15"/>
        <v>0</v>
      </c>
      <c r="Y18" s="41">
        <f t="shared" si="16"/>
        <v>1</v>
      </c>
      <c r="Z18" s="59">
        <v>0</v>
      </c>
      <c r="AA18" s="59">
        <v>9</v>
      </c>
      <c r="AB18" s="60"/>
      <c r="AC18" s="60">
        <v>0</v>
      </c>
      <c r="AD18" s="61">
        <v>0</v>
      </c>
      <c r="AE18" s="62">
        <f t="shared" si="5"/>
        <v>0</v>
      </c>
      <c r="AF18" s="63">
        <v>0</v>
      </c>
      <c r="AG18" s="62">
        <f t="shared" si="6"/>
        <v>0</v>
      </c>
      <c r="AH18" s="63">
        <v>0</v>
      </c>
      <c r="AI18" s="50">
        <f t="shared" si="7"/>
        <v>0</v>
      </c>
      <c r="AJ18" s="50">
        <f t="shared" si="8"/>
        <v>0</v>
      </c>
      <c r="AK18" s="63">
        <v>0</v>
      </c>
      <c r="AL18" s="63">
        <v>0</v>
      </c>
      <c r="AM18" s="64">
        <v>0</v>
      </c>
      <c r="AN18" t="s">
        <v>90</v>
      </c>
      <c r="AO18" s="1">
        <f>SUM(V5:V35)</f>
        <v>0</v>
      </c>
      <c r="AR18" s="75"/>
    </row>
    <row r="19" spans="1:44" ht="14.1" customHeight="1" x14ac:dyDescent="0.25">
      <c r="A19" s="16">
        <v>15</v>
      </c>
      <c r="B19" s="65">
        <v>17.600000000000001</v>
      </c>
      <c r="C19" s="65">
        <v>22.5</v>
      </c>
      <c r="D19" s="41">
        <f t="shared" si="9"/>
        <v>22.5</v>
      </c>
      <c r="E19" s="41">
        <f t="shared" si="10"/>
        <v>22.5</v>
      </c>
      <c r="F19" s="65">
        <v>12.4</v>
      </c>
      <c r="G19" s="65">
        <v>13.3</v>
      </c>
      <c r="H19" s="41">
        <f t="shared" si="11"/>
        <v>12.4</v>
      </c>
      <c r="I19" s="41">
        <f t="shared" si="12"/>
        <v>12.4</v>
      </c>
      <c r="J19" s="42">
        <f t="shared" si="0"/>
        <v>0</v>
      </c>
      <c r="K19" s="41">
        <v>9.6</v>
      </c>
      <c r="L19" s="2">
        <f t="shared" si="1"/>
        <v>0</v>
      </c>
      <c r="M19" s="164">
        <v>10.8</v>
      </c>
      <c r="N19" s="171">
        <v>21.5</v>
      </c>
      <c r="O19" s="71"/>
      <c r="P19" s="65">
        <v>0</v>
      </c>
      <c r="Q19" s="41">
        <f t="shared" si="2"/>
        <v>0</v>
      </c>
      <c r="R19" s="44">
        <f t="shared" si="3"/>
        <v>0</v>
      </c>
      <c r="S19" s="58"/>
      <c r="T19" s="65">
        <v>0</v>
      </c>
      <c r="U19" s="41">
        <f t="shared" si="13"/>
        <v>0</v>
      </c>
      <c r="V19" s="41">
        <f t="shared" si="14"/>
        <v>0</v>
      </c>
      <c r="W19" s="41">
        <f t="shared" si="4"/>
        <v>0</v>
      </c>
      <c r="X19" s="41">
        <f t="shared" si="15"/>
        <v>0</v>
      </c>
      <c r="Y19" s="41">
        <f t="shared" si="16"/>
        <v>1</v>
      </c>
      <c r="Z19" s="66">
        <v>0</v>
      </c>
      <c r="AA19" s="66">
        <v>9</v>
      </c>
      <c r="AB19" s="67"/>
      <c r="AC19" s="67">
        <v>0</v>
      </c>
      <c r="AD19" s="68">
        <v>0</v>
      </c>
      <c r="AE19" s="49">
        <f t="shared" si="5"/>
        <v>0</v>
      </c>
      <c r="AF19" s="69">
        <v>0</v>
      </c>
      <c r="AG19" s="51">
        <f t="shared" si="6"/>
        <v>0</v>
      </c>
      <c r="AH19" s="69">
        <v>0</v>
      </c>
      <c r="AI19" s="50">
        <f t="shared" si="7"/>
        <v>0</v>
      </c>
      <c r="AJ19" s="50">
        <f t="shared" si="8"/>
        <v>0</v>
      </c>
      <c r="AK19" s="69">
        <v>0</v>
      </c>
      <c r="AL19" s="69">
        <v>0</v>
      </c>
      <c r="AM19" s="70">
        <v>0</v>
      </c>
      <c r="AN19" t="s">
        <v>91</v>
      </c>
      <c r="AO19" s="1">
        <f>SUM(U5:U35)</f>
        <v>0</v>
      </c>
      <c r="AQ19" s="157"/>
    </row>
    <row r="20" spans="1:44" ht="14.1" customHeight="1" x14ac:dyDescent="0.25">
      <c r="A20" s="55">
        <v>16</v>
      </c>
      <c r="B20" s="56">
        <v>16.600000000000001</v>
      </c>
      <c r="C20" s="56">
        <v>25.8</v>
      </c>
      <c r="D20" s="41">
        <f t="shared" si="9"/>
        <v>25.8</v>
      </c>
      <c r="E20" s="41">
        <f t="shared" si="10"/>
        <v>25.8</v>
      </c>
      <c r="F20" s="56">
        <v>9.1999999999999993</v>
      </c>
      <c r="G20" s="56">
        <v>16.600000000000001</v>
      </c>
      <c r="H20" s="41">
        <f t="shared" si="11"/>
        <v>9.1999999999999993</v>
      </c>
      <c r="I20" s="41">
        <f t="shared" si="12"/>
        <v>9.1999999999999993</v>
      </c>
      <c r="J20" s="42">
        <f t="shared" si="0"/>
        <v>0</v>
      </c>
      <c r="K20" s="41">
        <v>6.1</v>
      </c>
      <c r="L20" s="2">
        <f t="shared" si="1"/>
        <v>0</v>
      </c>
      <c r="M20" s="164">
        <v>6.7</v>
      </c>
      <c r="N20" s="160">
        <v>20.7</v>
      </c>
      <c r="O20" s="202"/>
      <c r="P20" s="203">
        <v>0</v>
      </c>
      <c r="Q20" s="41">
        <f t="shared" si="2"/>
        <v>0</v>
      </c>
      <c r="R20" s="44">
        <f t="shared" si="3"/>
        <v>0</v>
      </c>
      <c r="S20" s="201"/>
      <c r="T20" s="203" t="s">
        <v>107</v>
      </c>
      <c r="U20" s="41">
        <f t="shared" si="13"/>
        <v>0</v>
      </c>
      <c r="V20" s="41">
        <f t="shared" si="14"/>
        <v>0</v>
      </c>
      <c r="W20" s="41">
        <f t="shared" si="4"/>
        <v>0</v>
      </c>
      <c r="X20" s="41">
        <f t="shared" si="15"/>
        <v>0</v>
      </c>
      <c r="Y20" s="41">
        <f t="shared" si="16"/>
        <v>1</v>
      </c>
      <c r="Z20" s="59">
        <v>0</v>
      </c>
      <c r="AA20" s="59">
        <v>9</v>
      </c>
      <c r="AB20" s="60"/>
      <c r="AC20" s="60">
        <v>0</v>
      </c>
      <c r="AD20" s="61">
        <v>0</v>
      </c>
      <c r="AE20" s="62">
        <f t="shared" si="5"/>
        <v>0</v>
      </c>
      <c r="AF20" s="63">
        <v>0</v>
      </c>
      <c r="AG20" s="62">
        <f t="shared" si="6"/>
        <v>0</v>
      </c>
      <c r="AH20" s="63">
        <v>0</v>
      </c>
      <c r="AI20" s="50">
        <f t="shared" si="7"/>
        <v>0</v>
      </c>
      <c r="AJ20" s="50">
        <f t="shared" si="8"/>
        <v>0</v>
      </c>
      <c r="AK20" s="63">
        <v>0</v>
      </c>
      <c r="AL20" s="63">
        <v>0</v>
      </c>
      <c r="AM20" s="64">
        <v>0</v>
      </c>
      <c r="AN20" s="198" t="s">
        <v>46</v>
      </c>
      <c r="AO20" s="198"/>
      <c r="AP20" s="198"/>
      <c r="AQ20" s="198"/>
    </row>
    <row r="21" spans="1:44" ht="14.1" customHeight="1" x14ac:dyDescent="0.25">
      <c r="A21" s="16">
        <v>17</v>
      </c>
      <c r="B21" s="65">
        <v>20.9</v>
      </c>
      <c r="C21" s="65">
        <v>26.1</v>
      </c>
      <c r="D21" s="41">
        <f t="shared" si="9"/>
        <v>26.1</v>
      </c>
      <c r="E21" s="41">
        <f t="shared" si="10"/>
        <v>26.1</v>
      </c>
      <c r="F21" s="65">
        <v>15.6</v>
      </c>
      <c r="G21" s="65">
        <v>19.8</v>
      </c>
      <c r="H21" s="41">
        <f t="shared" si="11"/>
        <v>15.6</v>
      </c>
      <c r="I21" s="41">
        <f t="shared" si="12"/>
        <v>15.6</v>
      </c>
      <c r="J21" s="42">
        <f t="shared" si="0"/>
        <v>0</v>
      </c>
      <c r="K21" s="41">
        <v>13.9</v>
      </c>
      <c r="L21" s="2">
        <f t="shared" si="1"/>
        <v>0</v>
      </c>
      <c r="M21" s="164">
        <v>15.3</v>
      </c>
      <c r="N21" s="160">
        <v>20.6</v>
      </c>
      <c r="O21" s="173"/>
      <c r="P21" s="167" t="s">
        <v>107</v>
      </c>
      <c r="Q21" s="41">
        <f t="shared" si="2"/>
        <v>1</v>
      </c>
      <c r="R21" s="44">
        <f t="shared" si="3"/>
        <v>0.9</v>
      </c>
      <c r="S21" s="172"/>
      <c r="T21" s="167">
        <v>0.9</v>
      </c>
      <c r="U21" s="41">
        <f t="shared" si="13"/>
        <v>0</v>
      </c>
      <c r="V21" s="41">
        <f t="shared" si="14"/>
        <v>0</v>
      </c>
      <c r="W21" s="41">
        <f t="shared" si="4"/>
        <v>0</v>
      </c>
      <c r="X21" s="41">
        <f t="shared" si="15"/>
        <v>1</v>
      </c>
      <c r="Y21" s="41">
        <f t="shared" si="16"/>
        <v>1</v>
      </c>
      <c r="Z21" s="66">
        <v>0</v>
      </c>
      <c r="AA21" s="66">
        <v>9</v>
      </c>
      <c r="AB21" s="67"/>
      <c r="AC21" s="67">
        <v>0</v>
      </c>
      <c r="AD21" s="68">
        <v>0</v>
      </c>
      <c r="AE21" s="49">
        <f t="shared" si="5"/>
        <v>0</v>
      </c>
      <c r="AF21" s="69">
        <v>0</v>
      </c>
      <c r="AG21" s="51">
        <f t="shared" si="6"/>
        <v>0</v>
      </c>
      <c r="AH21" s="69">
        <v>0</v>
      </c>
      <c r="AI21" s="50">
        <f t="shared" si="7"/>
        <v>0</v>
      </c>
      <c r="AJ21" s="50">
        <f t="shared" si="8"/>
        <v>0</v>
      </c>
      <c r="AK21" s="69">
        <v>0</v>
      </c>
      <c r="AL21" s="69">
        <v>0</v>
      </c>
      <c r="AM21" s="70">
        <v>0</v>
      </c>
      <c r="AN21" s="184" t="s">
        <v>47</v>
      </c>
      <c r="AO21" s="184"/>
      <c r="AP21" s="184"/>
      <c r="AQ21" s="184"/>
    </row>
    <row r="22" spans="1:44" ht="14.1" customHeight="1" x14ac:dyDescent="0.25">
      <c r="A22" s="55">
        <v>18</v>
      </c>
      <c r="B22" s="56">
        <v>19.899999999999999</v>
      </c>
      <c r="C22" s="56"/>
      <c r="D22" s="41" t="str">
        <f t="shared" si="9"/>
        <v/>
      </c>
      <c r="E22" s="41">
        <f t="shared" si="10"/>
        <v>19.899999999999999</v>
      </c>
      <c r="F22" s="56">
        <v>16.2</v>
      </c>
      <c r="G22" s="56"/>
      <c r="H22" s="41">
        <f t="shared" si="11"/>
        <v>16.2</v>
      </c>
      <c r="I22" s="41" t="str">
        <f t="shared" si="12"/>
        <v/>
      </c>
      <c r="J22" s="42">
        <f t="shared" si="0"/>
        <v>0</v>
      </c>
      <c r="K22" s="41">
        <v>15</v>
      </c>
      <c r="L22" s="2">
        <f t="shared" si="1"/>
        <v>0</v>
      </c>
      <c r="M22" s="164">
        <v>15.6</v>
      </c>
      <c r="N22" s="160">
        <v>20.9</v>
      </c>
      <c r="O22" s="57"/>
      <c r="P22" s="56"/>
      <c r="Q22" s="41">
        <f t="shared" si="2"/>
        <v>0</v>
      </c>
      <c r="R22" s="44">
        <f t="shared" si="3"/>
        <v>0</v>
      </c>
      <c r="S22" s="58"/>
      <c r="T22" s="56"/>
      <c r="U22" s="41">
        <f t="shared" si="13"/>
        <v>0</v>
      </c>
      <c r="V22" s="41">
        <f t="shared" si="14"/>
        <v>0</v>
      </c>
      <c r="W22" s="41">
        <f t="shared" si="4"/>
        <v>0</v>
      </c>
      <c r="X22" s="41">
        <f t="shared" si="15"/>
        <v>0</v>
      </c>
      <c r="Y22" s="41">
        <f t="shared" si="16"/>
        <v>0</v>
      </c>
      <c r="Z22" s="59">
        <v>0</v>
      </c>
      <c r="AA22" s="59">
        <v>9</v>
      </c>
      <c r="AB22" s="60"/>
      <c r="AC22" s="60">
        <v>0</v>
      </c>
      <c r="AD22" s="61">
        <v>0</v>
      </c>
      <c r="AE22" s="62">
        <f t="shared" si="5"/>
        <v>0</v>
      </c>
      <c r="AF22" s="63">
        <v>0</v>
      </c>
      <c r="AG22" s="62">
        <f t="shared" si="6"/>
        <v>0</v>
      </c>
      <c r="AH22" s="63">
        <v>0</v>
      </c>
      <c r="AI22" s="50">
        <f t="shared" si="7"/>
        <v>0</v>
      </c>
      <c r="AJ22" s="50">
        <f t="shared" si="8"/>
        <v>0</v>
      </c>
      <c r="AK22" s="63">
        <v>0</v>
      </c>
      <c r="AL22" s="63">
        <v>0</v>
      </c>
      <c r="AM22" s="64">
        <v>0</v>
      </c>
      <c r="AN22" s="80" t="s">
        <v>48</v>
      </c>
      <c r="AO22" s="81"/>
      <c r="AP22" s="81"/>
      <c r="AQ22" s="82"/>
    </row>
    <row r="23" spans="1:44" ht="14.1" customHeight="1" x14ac:dyDescent="0.25">
      <c r="A23" s="16">
        <v>19</v>
      </c>
      <c r="B23" s="65"/>
      <c r="C23" s="65"/>
      <c r="D23" s="41" t="str">
        <f t="shared" si="9"/>
        <v/>
      </c>
      <c r="E23" s="41" t="str">
        <f t="shared" si="10"/>
        <v/>
      </c>
      <c r="F23" s="65"/>
      <c r="G23" s="65"/>
      <c r="H23" s="41" t="str">
        <f t="shared" si="11"/>
        <v/>
      </c>
      <c r="I23" s="41" t="str">
        <f t="shared" si="12"/>
        <v/>
      </c>
      <c r="J23" s="42">
        <f t="shared" si="0"/>
        <v>0</v>
      </c>
      <c r="K23" s="41"/>
      <c r="L23" s="2">
        <f t="shared" si="1"/>
        <v>0</v>
      </c>
      <c r="M23" s="164"/>
      <c r="N23" s="160"/>
      <c r="O23" s="43"/>
      <c r="P23" s="65"/>
      <c r="Q23" s="41">
        <f t="shared" si="2"/>
        <v>0</v>
      </c>
      <c r="R23" s="44">
        <f t="shared" si="3"/>
        <v>0</v>
      </c>
      <c r="S23" s="58"/>
      <c r="T23" s="65"/>
      <c r="U23" s="41">
        <f t="shared" si="13"/>
        <v>0</v>
      </c>
      <c r="V23" s="41">
        <f t="shared" si="14"/>
        <v>0</v>
      </c>
      <c r="W23" s="41">
        <f t="shared" si="4"/>
        <v>0</v>
      </c>
      <c r="X23" s="41">
        <f t="shared" si="15"/>
        <v>0</v>
      </c>
      <c r="Y23" s="41">
        <f t="shared" si="16"/>
        <v>0</v>
      </c>
      <c r="Z23" s="59">
        <v>0</v>
      </c>
      <c r="AA23" s="66"/>
      <c r="AB23" s="67"/>
      <c r="AC23" s="67"/>
      <c r="AD23" s="68">
        <v>0</v>
      </c>
      <c r="AE23" s="49">
        <f t="shared" si="5"/>
        <v>0</v>
      </c>
      <c r="AF23" s="69">
        <v>0</v>
      </c>
      <c r="AG23" s="51">
        <f t="shared" si="6"/>
        <v>0</v>
      </c>
      <c r="AH23" s="69">
        <v>0</v>
      </c>
      <c r="AI23" s="50">
        <f t="shared" si="7"/>
        <v>0</v>
      </c>
      <c r="AJ23" s="50">
        <f t="shared" si="8"/>
        <v>0</v>
      </c>
      <c r="AK23" s="69">
        <v>0</v>
      </c>
      <c r="AL23" s="69">
        <v>0</v>
      </c>
      <c r="AM23" s="70">
        <v>0</v>
      </c>
      <c r="AN23" s="83" t="s">
        <v>49</v>
      </c>
      <c r="AO23" s="84"/>
      <c r="AP23" s="84"/>
      <c r="AQ23" s="85"/>
    </row>
    <row r="24" spans="1:44" ht="14.1" customHeight="1" x14ac:dyDescent="0.25">
      <c r="A24" s="55">
        <v>20</v>
      </c>
      <c r="B24" s="56"/>
      <c r="C24" s="56"/>
      <c r="D24" s="41" t="str">
        <f t="shared" si="9"/>
        <v/>
      </c>
      <c r="E24" s="41" t="str">
        <f t="shared" si="10"/>
        <v/>
      </c>
      <c r="F24" s="56"/>
      <c r="G24" s="56"/>
      <c r="H24" s="41" t="str">
        <f t="shared" si="11"/>
        <v/>
      </c>
      <c r="I24" s="41" t="str">
        <f t="shared" si="12"/>
        <v/>
      </c>
      <c r="J24" s="42">
        <f t="shared" si="0"/>
        <v>0</v>
      </c>
      <c r="K24" s="41"/>
      <c r="L24" s="2">
        <f t="shared" si="1"/>
        <v>0</v>
      </c>
      <c r="M24" s="164"/>
      <c r="N24" s="160"/>
      <c r="O24" s="57"/>
      <c r="P24" s="56"/>
      <c r="Q24" s="41">
        <f t="shared" si="2"/>
        <v>0</v>
      </c>
      <c r="R24" s="44">
        <f t="shared" si="3"/>
        <v>0</v>
      </c>
      <c r="S24" s="58"/>
      <c r="T24" s="56"/>
      <c r="U24" s="41">
        <f t="shared" si="13"/>
        <v>0</v>
      </c>
      <c r="V24" s="41">
        <f t="shared" si="14"/>
        <v>0</v>
      </c>
      <c r="W24" s="41">
        <f t="shared" si="4"/>
        <v>0</v>
      </c>
      <c r="X24" s="41">
        <f t="shared" si="15"/>
        <v>0</v>
      </c>
      <c r="Y24" s="41">
        <f t="shared" si="16"/>
        <v>0</v>
      </c>
      <c r="Z24" s="59">
        <v>0</v>
      </c>
      <c r="AA24" s="59"/>
      <c r="AB24" s="60"/>
      <c r="AC24" s="60"/>
      <c r="AD24" s="61">
        <v>0</v>
      </c>
      <c r="AE24" s="62">
        <f t="shared" si="5"/>
        <v>0</v>
      </c>
      <c r="AF24" s="63">
        <v>0</v>
      </c>
      <c r="AG24" s="62">
        <f t="shared" si="6"/>
        <v>0</v>
      </c>
      <c r="AH24" s="63">
        <v>0</v>
      </c>
      <c r="AI24" s="50">
        <f t="shared" si="7"/>
        <v>0</v>
      </c>
      <c r="AJ24" s="50">
        <f t="shared" si="8"/>
        <v>0</v>
      </c>
      <c r="AK24" s="63">
        <v>0</v>
      </c>
      <c r="AL24" s="63">
        <v>0</v>
      </c>
      <c r="AM24" s="64">
        <v>0</v>
      </c>
      <c r="AN24" s="184" t="s">
        <v>50</v>
      </c>
      <c r="AO24" s="184"/>
      <c r="AP24" s="184"/>
      <c r="AQ24" s="184"/>
    </row>
    <row r="25" spans="1:44" ht="14.1" customHeight="1" x14ac:dyDescent="0.25">
      <c r="A25" s="16">
        <v>21</v>
      </c>
      <c r="B25" s="65"/>
      <c r="C25" s="65"/>
      <c r="D25" s="41" t="str">
        <f t="shared" si="9"/>
        <v/>
      </c>
      <c r="E25" s="41" t="str">
        <f t="shared" si="10"/>
        <v/>
      </c>
      <c r="F25" s="65"/>
      <c r="G25" s="65"/>
      <c r="H25" s="41" t="str">
        <f t="shared" si="11"/>
        <v/>
      </c>
      <c r="I25" s="41" t="str">
        <f t="shared" si="12"/>
        <v/>
      </c>
      <c r="J25" s="42">
        <f t="shared" si="0"/>
        <v>0</v>
      </c>
      <c r="K25" s="41"/>
      <c r="L25" s="2">
        <f t="shared" si="1"/>
        <v>0</v>
      </c>
      <c r="M25" s="164"/>
      <c r="N25" s="160"/>
      <c r="O25" s="43"/>
      <c r="P25" s="65"/>
      <c r="Q25" s="41">
        <f t="shared" si="2"/>
        <v>0</v>
      </c>
      <c r="R25" s="44">
        <f t="shared" si="3"/>
        <v>0</v>
      </c>
      <c r="S25" s="58"/>
      <c r="T25" s="65"/>
      <c r="U25" s="41">
        <f t="shared" si="13"/>
        <v>0</v>
      </c>
      <c r="V25" s="41">
        <f t="shared" si="14"/>
        <v>0</v>
      </c>
      <c r="W25" s="41">
        <f t="shared" si="4"/>
        <v>0</v>
      </c>
      <c r="X25" s="41">
        <f t="shared" si="15"/>
        <v>0</v>
      </c>
      <c r="Y25" s="41">
        <f t="shared" si="16"/>
        <v>0</v>
      </c>
      <c r="Z25" s="59">
        <v>0</v>
      </c>
      <c r="AA25" s="66"/>
      <c r="AB25" s="67"/>
      <c r="AC25" s="67"/>
      <c r="AD25" s="68">
        <v>0</v>
      </c>
      <c r="AE25" s="49">
        <f t="shared" si="5"/>
        <v>0</v>
      </c>
      <c r="AF25" s="69">
        <v>0</v>
      </c>
      <c r="AG25" s="51">
        <f t="shared" si="6"/>
        <v>0</v>
      </c>
      <c r="AH25" s="69">
        <v>0</v>
      </c>
      <c r="AI25" s="50">
        <f t="shared" si="7"/>
        <v>0</v>
      </c>
      <c r="AJ25" s="50">
        <f t="shared" si="8"/>
        <v>0</v>
      </c>
      <c r="AK25" s="69">
        <v>0</v>
      </c>
      <c r="AL25" s="69">
        <v>0</v>
      </c>
      <c r="AM25" s="70">
        <v>0</v>
      </c>
      <c r="AN25" s="83" t="s">
        <v>51</v>
      </c>
      <c r="AO25" s="84"/>
      <c r="AP25" s="84"/>
      <c r="AQ25" s="85"/>
    </row>
    <row r="26" spans="1:44" ht="14.1" customHeight="1" x14ac:dyDescent="0.25">
      <c r="A26" s="55">
        <v>22</v>
      </c>
      <c r="B26" s="56"/>
      <c r="C26" s="56"/>
      <c r="D26" s="41" t="str">
        <f t="shared" si="9"/>
        <v/>
      </c>
      <c r="E26" s="41" t="str">
        <f t="shared" si="10"/>
        <v/>
      </c>
      <c r="F26" s="56"/>
      <c r="G26" s="56"/>
      <c r="H26" s="41" t="str">
        <f t="shared" si="11"/>
        <v/>
      </c>
      <c r="I26" s="41" t="str">
        <f t="shared" si="12"/>
        <v/>
      </c>
      <c r="J26" s="42">
        <f t="shared" si="0"/>
        <v>0</v>
      </c>
      <c r="K26" s="41"/>
      <c r="L26" s="2">
        <f t="shared" si="1"/>
        <v>0</v>
      </c>
      <c r="M26" s="164"/>
      <c r="N26" s="160"/>
      <c r="O26" s="45"/>
      <c r="P26" s="56"/>
      <c r="Q26" s="41">
        <f t="shared" si="2"/>
        <v>0</v>
      </c>
      <c r="R26" s="44">
        <f t="shared" si="3"/>
        <v>0</v>
      </c>
      <c r="S26" s="58"/>
      <c r="T26" s="56"/>
      <c r="U26" s="41">
        <f t="shared" si="13"/>
        <v>0</v>
      </c>
      <c r="V26" s="41">
        <f t="shared" si="14"/>
        <v>0</v>
      </c>
      <c r="W26" s="41">
        <f>IF(SUM(Q26,T26)&gt;0.9,1,0)</f>
        <v>0</v>
      </c>
      <c r="X26" s="41">
        <f t="shared" si="15"/>
        <v>0</v>
      </c>
      <c r="Y26" s="41">
        <f t="shared" si="16"/>
        <v>0</v>
      </c>
      <c r="Z26" s="59">
        <v>0</v>
      </c>
      <c r="AA26" s="59"/>
      <c r="AB26" s="60"/>
      <c r="AC26" s="60"/>
      <c r="AD26" s="61">
        <v>0</v>
      </c>
      <c r="AE26" s="62">
        <f t="shared" si="5"/>
        <v>0</v>
      </c>
      <c r="AF26" s="63">
        <v>0</v>
      </c>
      <c r="AG26" s="62">
        <f t="shared" si="6"/>
        <v>0</v>
      </c>
      <c r="AH26" s="63">
        <v>0</v>
      </c>
      <c r="AI26" s="50">
        <f t="shared" si="7"/>
        <v>0</v>
      </c>
      <c r="AJ26" s="50">
        <f t="shared" si="8"/>
        <v>0</v>
      </c>
      <c r="AK26" s="63">
        <v>0</v>
      </c>
      <c r="AL26" s="63">
        <v>0</v>
      </c>
      <c r="AM26" s="64">
        <v>0</v>
      </c>
      <c r="AN26" s="83" t="s">
        <v>52</v>
      </c>
      <c r="AO26" s="86"/>
      <c r="AP26" s="86"/>
      <c r="AQ26" s="85"/>
    </row>
    <row r="27" spans="1:44" ht="14.1" customHeight="1" x14ac:dyDescent="0.25">
      <c r="A27" s="16">
        <v>23</v>
      </c>
      <c r="B27" s="65"/>
      <c r="C27" s="65"/>
      <c r="D27" s="41" t="str">
        <f t="shared" si="9"/>
        <v/>
      </c>
      <c r="E27" s="41" t="str">
        <f t="shared" si="10"/>
        <v/>
      </c>
      <c r="F27" s="65"/>
      <c r="G27" s="65"/>
      <c r="H27" s="41" t="str">
        <f t="shared" si="11"/>
        <v/>
      </c>
      <c r="I27" s="41" t="str">
        <f t="shared" si="12"/>
        <v/>
      </c>
      <c r="J27" s="42">
        <f t="shared" si="0"/>
        <v>0</v>
      </c>
      <c r="K27" s="41"/>
      <c r="L27" s="2">
        <f t="shared" si="1"/>
        <v>0</v>
      </c>
      <c r="M27" s="164"/>
      <c r="N27" s="160"/>
      <c r="O27" s="43"/>
      <c r="P27" s="65"/>
      <c r="Q27" s="41">
        <f t="shared" si="2"/>
        <v>0</v>
      </c>
      <c r="R27" s="44">
        <f t="shared" si="3"/>
        <v>0</v>
      </c>
      <c r="S27" s="58"/>
      <c r="T27" s="65"/>
      <c r="U27" s="41">
        <f t="shared" si="13"/>
        <v>0</v>
      </c>
      <c r="V27" s="41">
        <f t="shared" si="14"/>
        <v>0</v>
      </c>
      <c r="W27" s="41">
        <f t="shared" ref="W27:W35" si="17">IF(SUM(P27,T27)&gt;0.9,1,0)</f>
        <v>0</v>
      </c>
      <c r="X27" s="41">
        <f t="shared" si="15"/>
        <v>0</v>
      </c>
      <c r="Y27" s="41">
        <f t="shared" si="16"/>
        <v>0</v>
      </c>
      <c r="Z27" s="59">
        <v>0</v>
      </c>
      <c r="AA27" s="66"/>
      <c r="AB27" s="67"/>
      <c r="AC27" s="67"/>
      <c r="AD27" s="68">
        <v>0</v>
      </c>
      <c r="AE27" s="49">
        <f t="shared" si="5"/>
        <v>0</v>
      </c>
      <c r="AF27" s="69">
        <v>0</v>
      </c>
      <c r="AG27" s="51">
        <f t="shared" si="6"/>
        <v>0</v>
      </c>
      <c r="AH27" s="69">
        <v>0</v>
      </c>
      <c r="AI27" s="50">
        <f t="shared" si="7"/>
        <v>0</v>
      </c>
      <c r="AJ27" s="50">
        <f t="shared" si="8"/>
        <v>0</v>
      </c>
      <c r="AK27" s="69">
        <v>0</v>
      </c>
      <c r="AL27" s="69">
        <v>0</v>
      </c>
      <c r="AM27" s="70">
        <v>0</v>
      </c>
      <c r="AN27" s="87" t="s">
        <v>53</v>
      </c>
      <c r="AO27" s="84"/>
      <c r="AP27" s="84"/>
      <c r="AQ27" s="85"/>
    </row>
    <row r="28" spans="1:44" ht="14.1" customHeight="1" x14ac:dyDescent="0.25">
      <c r="A28" s="55">
        <v>24</v>
      </c>
      <c r="B28" s="56"/>
      <c r="C28" s="56"/>
      <c r="D28" s="41" t="str">
        <f t="shared" si="9"/>
        <v/>
      </c>
      <c r="E28" s="41" t="str">
        <f t="shared" si="10"/>
        <v/>
      </c>
      <c r="F28" s="56"/>
      <c r="G28" s="56"/>
      <c r="H28" s="41" t="str">
        <f t="shared" si="11"/>
        <v/>
      </c>
      <c r="I28" s="41" t="str">
        <f t="shared" si="12"/>
        <v/>
      </c>
      <c r="J28" s="42">
        <f t="shared" si="0"/>
        <v>0</v>
      </c>
      <c r="K28" s="41"/>
      <c r="L28" s="2">
        <f t="shared" si="1"/>
        <v>0</v>
      </c>
      <c r="M28" s="164"/>
      <c r="N28" s="160"/>
      <c r="O28" s="45"/>
      <c r="P28" s="56"/>
      <c r="Q28" s="41">
        <f t="shared" si="2"/>
        <v>0</v>
      </c>
      <c r="R28" s="44">
        <f t="shared" si="3"/>
        <v>0</v>
      </c>
      <c r="S28" s="58"/>
      <c r="T28" s="56"/>
      <c r="U28" s="41">
        <f t="shared" si="13"/>
        <v>0</v>
      </c>
      <c r="V28" s="41">
        <f t="shared" si="14"/>
        <v>0</v>
      </c>
      <c r="W28" s="41">
        <f t="shared" si="17"/>
        <v>0</v>
      </c>
      <c r="X28" s="41">
        <f t="shared" si="15"/>
        <v>0</v>
      </c>
      <c r="Y28" s="41">
        <f t="shared" si="16"/>
        <v>0</v>
      </c>
      <c r="Z28" s="59">
        <v>0</v>
      </c>
      <c r="AA28" s="59"/>
      <c r="AB28" s="60"/>
      <c r="AC28" s="60"/>
      <c r="AD28" s="61">
        <v>0</v>
      </c>
      <c r="AE28" s="62">
        <f t="shared" si="5"/>
        <v>0</v>
      </c>
      <c r="AF28" s="63">
        <v>0</v>
      </c>
      <c r="AG28" s="62">
        <f t="shared" si="6"/>
        <v>0</v>
      </c>
      <c r="AH28" s="63">
        <v>0</v>
      </c>
      <c r="AI28" s="50">
        <f t="shared" si="7"/>
        <v>0</v>
      </c>
      <c r="AJ28" s="50">
        <f t="shared" si="8"/>
        <v>0</v>
      </c>
      <c r="AK28" s="63">
        <v>0</v>
      </c>
      <c r="AL28" s="63">
        <v>0</v>
      </c>
      <c r="AM28" s="64">
        <v>0</v>
      </c>
      <c r="AN28" s="83" t="s">
        <v>54</v>
      </c>
      <c r="AO28" s="86"/>
      <c r="AP28" s="86"/>
      <c r="AQ28" s="85"/>
    </row>
    <row r="29" spans="1:44" ht="14.1" customHeight="1" x14ac:dyDescent="0.25">
      <c r="A29" s="16">
        <v>25</v>
      </c>
      <c r="B29" s="65"/>
      <c r="C29" s="65"/>
      <c r="D29" s="41" t="str">
        <f t="shared" si="9"/>
        <v/>
      </c>
      <c r="E29" s="41" t="str">
        <f t="shared" si="10"/>
        <v/>
      </c>
      <c r="F29" s="65"/>
      <c r="G29" s="65"/>
      <c r="H29" s="41" t="str">
        <f t="shared" si="11"/>
        <v/>
      </c>
      <c r="I29" s="41" t="str">
        <f t="shared" si="12"/>
        <v/>
      </c>
      <c r="J29" s="42">
        <f t="shared" si="0"/>
        <v>0</v>
      </c>
      <c r="K29" s="41"/>
      <c r="L29" s="2">
        <f t="shared" si="1"/>
        <v>0</v>
      </c>
      <c r="M29" s="164"/>
      <c r="N29" s="160"/>
      <c r="O29" s="43"/>
      <c r="P29" s="65"/>
      <c r="Q29" s="41">
        <f t="shared" si="2"/>
        <v>0</v>
      </c>
      <c r="R29" s="44">
        <f t="shared" si="3"/>
        <v>0</v>
      </c>
      <c r="S29" s="58"/>
      <c r="T29" s="65"/>
      <c r="U29" s="41">
        <f t="shared" si="13"/>
        <v>0</v>
      </c>
      <c r="V29" s="41">
        <f t="shared" si="14"/>
        <v>0</v>
      </c>
      <c r="W29" s="41">
        <f t="shared" si="17"/>
        <v>0</v>
      </c>
      <c r="X29" s="41">
        <f t="shared" si="15"/>
        <v>0</v>
      </c>
      <c r="Y29" s="41">
        <f t="shared" si="16"/>
        <v>0</v>
      </c>
      <c r="Z29" s="59">
        <v>0</v>
      </c>
      <c r="AA29" s="66"/>
      <c r="AB29" s="67"/>
      <c r="AC29" s="67"/>
      <c r="AD29" s="68">
        <v>0</v>
      </c>
      <c r="AE29" s="49">
        <f t="shared" si="5"/>
        <v>0</v>
      </c>
      <c r="AF29" s="69">
        <v>0</v>
      </c>
      <c r="AG29" s="51">
        <f t="shared" si="6"/>
        <v>0</v>
      </c>
      <c r="AH29" s="69">
        <v>0</v>
      </c>
      <c r="AI29" s="50">
        <f t="shared" si="7"/>
        <v>0</v>
      </c>
      <c r="AJ29" s="50">
        <f t="shared" si="8"/>
        <v>0</v>
      </c>
      <c r="AK29" s="69">
        <v>0</v>
      </c>
      <c r="AL29" s="69">
        <v>0</v>
      </c>
      <c r="AM29" s="70">
        <v>0</v>
      </c>
      <c r="AN29" s="83" t="s">
        <v>55</v>
      </c>
      <c r="AO29" s="84"/>
      <c r="AP29" s="84"/>
      <c r="AQ29" s="85"/>
    </row>
    <row r="30" spans="1:44" ht="14.1" customHeight="1" x14ac:dyDescent="0.25">
      <c r="A30" s="55">
        <v>26</v>
      </c>
      <c r="B30" s="166"/>
      <c r="C30" s="56"/>
      <c r="D30" s="41" t="str">
        <f t="shared" si="9"/>
        <v/>
      </c>
      <c r="E30" s="41" t="str">
        <f t="shared" si="10"/>
        <v/>
      </c>
      <c r="F30" s="56"/>
      <c r="G30" s="56"/>
      <c r="H30" s="41" t="str">
        <f t="shared" si="11"/>
        <v/>
      </c>
      <c r="I30" s="41" t="str">
        <f t="shared" si="12"/>
        <v/>
      </c>
      <c r="J30" s="42">
        <f t="shared" si="0"/>
        <v>0</v>
      </c>
      <c r="K30" s="41"/>
      <c r="L30" s="2">
        <f t="shared" si="1"/>
        <v>0</v>
      </c>
      <c r="M30" s="164"/>
      <c r="N30" s="160"/>
      <c r="O30" s="57"/>
      <c r="P30" s="56"/>
      <c r="Q30" s="41">
        <f t="shared" si="2"/>
        <v>0</v>
      </c>
      <c r="R30" s="44">
        <f t="shared" si="3"/>
        <v>0</v>
      </c>
      <c r="S30" s="58"/>
      <c r="T30" s="56"/>
      <c r="U30" s="41">
        <f t="shared" si="13"/>
        <v>0</v>
      </c>
      <c r="V30" s="41">
        <f t="shared" si="14"/>
        <v>0</v>
      </c>
      <c r="W30" s="41">
        <f t="shared" si="17"/>
        <v>0</v>
      </c>
      <c r="X30" s="41">
        <f t="shared" si="15"/>
        <v>0</v>
      </c>
      <c r="Y30" s="41">
        <f t="shared" si="16"/>
        <v>0</v>
      </c>
      <c r="Z30" s="59">
        <v>0</v>
      </c>
      <c r="AA30" s="59"/>
      <c r="AB30" s="60"/>
      <c r="AC30" s="60"/>
      <c r="AD30" s="61">
        <v>0</v>
      </c>
      <c r="AE30" s="62">
        <f t="shared" si="5"/>
        <v>0</v>
      </c>
      <c r="AF30" s="63">
        <v>0</v>
      </c>
      <c r="AG30" s="62">
        <f t="shared" si="6"/>
        <v>0</v>
      </c>
      <c r="AH30" s="63">
        <v>0</v>
      </c>
      <c r="AI30" s="50">
        <f t="shared" si="7"/>
        <v>0</v>
      </c>
      <c r="AJ30" s="50">
        <f t="shared" si="8"/>
        <v>0</v>
      </c>
      <c r="AK30" s="63">
        <v>0</v>
      </c>
      <c r="AL30" s="63">
        <v>0</v>
      </c>
      <c r="AM30" s="64">
        <v>0</v>
      </c>
      <c r="AN30" s="83" t="s">
        <v>56</v>
      </c>
      <c r="AO30" s="84"/>
      <c r="AP30" s="84"/>
      <c r="AQ30" s="85"/>
    </row>
    <row r="31" spans="1:44" ht="14.1" customHeight="1" x14ac:dyDescent="0.25">
      <c r="A31" s="16">
        <v>27</v>
      </c>
      <c r="B31" s="65"/>
      <c r="C31" s="65"/>
      <c r="D31" s="41" t="str">
        <f t="shared" si="9"/>
        <v/>
      </c>
      <c r="E31" s="41" t="str">
        <f t="shared" si="10"/>
        <v/>
      </c>
      <c r="F31" s="65"/>
      <c r="G31" s="65"/>
      <c r="H31" s="41" t="str">
        <f t="shared" si="11"/>
        <v/>
      </c>
      <c r="I31" s="41" t="str">
        <f t="shared" si="12"/>
        <v/>
      </c>
      <c r="J31" s="42">
        <f t="shared" si="0"/>
        <v>0</v>
      </c>
      <c r="K31" s="41"/>
      <c r="L31" s="2">
        <f t="shared" si="1"/>
        <v>0</v>
      </c>
      <c r="M31" s="164"/>
      <c r="N31" s="160"/>
      <c r="O31" s="71"/>
      <c r="P31" s="65"/>
      <c r="Q31" s="41">
        <f t="shared" si="2"/>
        <v>0</v>
      </c>
      <c r="R31" s="44">
        <f t="shared" si="3"/>
        <v>0</v>
      </c>
      <c r="S31" s="58"/>
      <c r="T31" s="65"/>
      <c r="U31" s="41">
        <f t="shared" si="13"/>
        <v>0</v>
      </c>
      <c r="V31" s="41">
        <f t="shared" si="14"/>
        <v>0</v>
      </c>
      <c r="W31" s="41">
        <f t="shared" si="17"/>
        <v>0</v>
      </c>
      <c r="X31" s="41">
        <f t="shared" si="15"/>
        <v>0</v>
      </c>
      <c r="Y31" s="41">
        <f t="shared" si="16"/>
        <v>0</v>
      </c>
      <c r="Z31" s="66">
        <v>0</v>
      </c>
      <c r="AA31" s="66"/>
      <c r="AB31" s="67"/>
      <c r="AC31" s="67"/>
      <c r="AD31" s="68">
        <v>0</v>
      </c>
      <c r="AE31" s="49">
        <f t="shared" si="5"/>
        <v>0</v>
      </c>
      <c r="AF31" s="69">
        <v>0</v>
      </c>
      <c r="AG31" s="51">
        <f t="shared" si="6"/>
        <v>0</v>
      </c>
      <c r="AH31" s="69">
        <v>0</v>
      </c>
      <c r="AI31" s="50">
        <f t="shared" si="7"/>
        <v>0</v>
      </c>
      <c r="AJ31" s="50">
        <f t="shared" si="8"/>
        <v>0</v>
      </c>
      <c r="AK31" s="69">
        <v>0</v>
      </c>
      <c r="AL31" s="69">
        <v>0</v>
      </c>
      <c r="AM31" s="70">
        <v>0</v>
      </c>
      <c r="AN31" s="184" t="s">
        <v>57</v>
      </c>
      <c r="AO31" s="184"/>
      <c r="AP31" s="184"/>
      <c r="AQ31" s="184"/>
    </row>
    <row r="32" spans="1:44" ht="14.1" customHeight="1" x14ac:dyDescent="0.25">
      <c r="A32" s="55">
        <v>28</v>
      </c>
      <c r="B32" s="56"/>
      <c r="C32" s="56"/>
      <c r="D32" s="41" t="str">
        <f t="shared" si="9"/>
        <v/>
      </c>
      <c r="E32" s="41" t="str">
        <f t="shared" si="10"/>
        <v/>
      </c>
      <c r="F32" s="56"/>
      <c r="G32" s="56"/>
      <c r="H32" s="41" t="str">
        <f t="shared" si="11"/>
        <v/>
      </c>
      <c r="I32" s="41" t="str">
        <f t="shared" si="12"/>
        <v/>
      </c>
      <c r="J32" s="42">
        <f t="shared" si="0"/>
        <v>0</v>
      </c>
      <c r="K32" s="41"/>
      <c r="L32" s="2">
        <f t="shared" si="1"/>
        <v>0</v>
      </c>
      <c r="M32" s="164"/>
      <c r="N32" s="160"/>
      <c r="O32" s="57"/>
      <c r="P32" s="56"/>
      <c r="Q32" s="41">
        <f t="shared" si="2"/>
        <v>0</v>
      </c>
      <c r="R32" s="44">
        <f t="shared" si="3"/>
        <v>0</v>
      </c>
      <c r="S32" s="58"/>
      <c r="T32" s="56"/>
      <c r="U32" s="41">
        <f t="shared" si="13"/>
        <v>0</v>
      </c>
      <c r="V32" s="41">
        <f t="shared" si="14"/>
        <v>0</v>
      </c>
      <c r="W32" s="41">
        <f t="shared" si="17"/>
        <v>0</v>
      </c>
      <c r="X32" s="41">
        <f t="shared" si="15"/>
        <v>0</v>
      </c>
      <c r="Y32" s="41">
        <f t="shared" si="16"/>
        <v>0</v>
      </c>
      <c r="Z32" s="59">
        <v>0</v>
      </c>
      <c r="AA32" s="59"/>
      <c r="AB32" s="60"/>
      <c r="AC32" s="60"/>
      <c r="AD32" s="61">
        <v>0</v>
      </c>
      <c r="AE32" s="49">
        <f t="shared" si="5"/>
        <v>0</v>
      </c>
      <c r="AF32" s="63">
        <v>0</v>
      </c>
      <c r="AG32" s="62">
        <f t="shared" si="6"/>
        <v>0</v>
      </c>
      <c r="AH32" s="63">
        <v>0</v>
      </c>
      <c r="AI32" s="50">
        <f t="shared" si="7"/>
        <v>0</v>
      </c>
      <c r="AJ32" s="50">
        <f t="shared" si="8"/>
        <v>0</v>
      </c>
      <c r="AK32" s="63">
        <v>0</v>
      </c>
      <c r="AL32" s="63">
        <v>0</v>
      </c>
      <c r="AM32" s="64">
        <v>0</v>
      </c>
      <c r="AN32" s="83" t="s">
        <v>58</v>
      </c>
      <c r="AO32" s="84"/>
      <c r="AP32" s="84"/>
      <c r="AQ32" s="85"/>
    </row>
    <row r="33" spans="1:43" ht="14.1" customHeight="1" x14ac:dyDescent="0.25">
      <c r="A33" s="26">
        <v>29</v>
      </c>
      <c r="B33" s="88"/>
      <c r="C33" s="88"/>
      <c r="D33" s="41" t="str">
        <f t="shared" si="9"/>
        <v/>
      </c>
      <c r="E33" s="41" t="str">
        <f t="shared" si="10"/>
        <v/>
      </c>
      <c r="F33" s="88"/>
      <c r="G33" s="88"/>
      <c r="H33" s="41" t="str">
        <f t="shared" si="11"/>
        <v/>
      </c>
      <c r="I33" s="41" t="str">
        <f t="shared" si="12"/>
        <v/>
      </c>
      <c r="J33" s="42">
        <f t="shared" si="0"/>
        <v>0</v>
      </c>
      <c r="K33" s="41"/>
      <c r="L33" s="2">
        <f t="shared" si="1"/>
        <v>0</v>
      </c>
      <c r="M33" s="164"/>
      <c r="N33" s="160"/>
      <c r="O33" s="58"/>
      <c r="P33" s="88"/>
      <c r="Q33" s="41">
        <f t="shared" si="2"/>
        <v>0</v>
      </c>
      <c r="R33" s="44">
        <f t="shared" si="3"/>
        <v>0</v>
      </c>
      <c r="S33" s="58"/>
      <c r="T33" s="88"/>
      <c r="U33" s="41">
        <f t="shared" si="13"/>
        <v>0</v>
      </c>
      <c r="V33" s="41">
        <f t="shared" si="14"/>
        <v>0</v>
      </c>
      <c r="W33" s="41">
        <f t="shared" si="17"/>
        <v>0</v>
      </c>
      <c r="X33" s="41">
        <f t="shared" si="15"/>
        <v>0</v>
      </c>
      <c r="Y33" s="41">
        <f t="shared" si="16"/>
        <v>0</v>
      </c>
      <c r="Z33" s="89">
        <v>0</v>
      </c>
      <c r="AA33" s="89"/>
      <c r="AB33" s="90"/>
      <c r="AC33" s="90"/>
      <c r="AD33" s="91">
        <v>0</v>
      </c>
      <c r="AE33" s="49">
        <f t="shared" si="5"/>
        <v>0</v>
      </c>
      <c r="AF33" s="92">
        <v>0</v>
      </c>
      <c r="AG33" s="62">
        <f t="shared" si="6"/>
        <v>0</v>
      </c>
      <c r="AH33" s="92">
        <v>0</v>
      </c>
      <c r="AI33" s="50">
        <f t="shared" si="7"/>
        <v>0</v>
      </c>
      <c r="AJ33" s="50">
        <f t="shared" si="8"/>
        <v>0</v>
      </c>
      <c r="AK33" s="92">
        <v>0</v>
      </c>
      <c r="AL33" s="92">
        <v>0</v>
      </c>
      <c r="AM33" s="93">
        <v>0</v>
      </c>
      <c r="AN33" s="184" t="s">
        <v>59</v>
      </c>
      <c r="AO33" s="184"/>
      <c r="AP33" s="184"/>
      <c r="AQ33" s="184"/>
    </row>
    <row r="34" spans="1:43" ht="14.1" customHeight="1" x14ac:dyDescent="0.25">
      <c r="A34" s="26">
        <v>30</v>
      </c>
      <c r="B34" s="88"/>
      <c r="C34" s="88"/>
      <c r="D34" s="41" t="str">
        <f t="shared" si="9"/>
        <v/>
      </c>
      <c r="E34" s="41" t="str">
        <f t="shared" si="10"/>
        <v/>
      </c>
      <c r="F34" s="88"/>
      <c r="G34" s="88"/>
      <c r="H34" s="41" t="str">
        <f t="shared" si="11"/>
        <v/>
      </c>
      <c r="I34" s="41" t="str">
        <f t="shared" si="12"/>
        <v/>
      </c>
      <c r="J34" s="42">
        <f t="shared" si="0"/>
        <v>0</v>
      </c>
      <c r="K34" s="41"/>
      <c r="L34" s="2">
        <f t="shared" si="1"/>
        <v>0</v>
      </c>
      <c r="M34" s="164"/>
      <c r="N34" s="160"/>
      <c r="O34" s="58"/>
      <c r="P34" s="88"/>
      <c r="Q34" s="41">
        <f t="shared" si="2"/>
        <v>0</v>
      </c>
      <c r="R34" s="44">
        <f t="shared" si="3"/>
        <v>0</v>
      </c>
      <c r="S34" s="58"/>
      <c r="T34" s="88"/>
      <c r="U34" s="41">
        <f t="shared" si="13"/>
        <v>0</v>
      </c>
      <c r="V34" s="41">
        <f t="shared" si="14"/>
        <v>0</v>
      </c>
      <c r="W34" s="41">
        <f t="shared" si="17"/>
        <v>0</v>
      </c>
      <c r="X34" s="41">
        <f t="shared" si="15"/>
        <v>0</v>
      </c>
      <c r="Y34" s="41">
        <f t="shared" si="16"/>
        <v>0</v>
      </c>
      <c r="Z34" s="89">
        <v>0</v>
      </c>
      <c r="AA34" s="89"/>
      <c r="AB34" s="90"/>
      <c r="AC34" s="90"/>
      <c r="AD34" s="91">
        <v>0</v>
      </c>
      <c r="AE34" s="49">
        <f t="shared" si="5"/>
        <v>0</v>
      </c>
      <c r="AF34" s="92">
        <v>0</v>
      </c>
      <c r="AG34" s="62">
        <f t="shared" si="6"/>
        <v>0</v>
      </c>
      <c r="AH34" s="92">
        <v>0</v>
      </c>
      <c r="AI34" s="50">
        <f t="shared" si="7"/>
        <v>0</v>
      </c>
      <c r="AJ34" s="50">
        <f t="shared" si="8"/>
        <v>0</v>
      </c>
      <c r="AK34" s="92">
        <v>0</v>
      </c>
      <c r="AL34" s="92">
        <v>0</v>
      </c>
      <c r="AM34" s="93">
        <v>0</v>
      </c>
      <c r="AN34" s="80" t="s">
        <v>60</v>
      </c>
      <c r="AO34" s="94"/>
      <c r="AP34" s="94"/>
      <c r="AQ34" s="95"/>
    </row>
    <row r="35" spans="1:43" ht="14.1" customHeight="1" x14ac:dyDescent="0.25">
      <c r="A35" s="26">
        <v>31</v>
      </c>
      <c r="B35" s="88"/>
      <c r="C35" s="88"/>
      <c r="D35" s="41" t="str">
        <f t="shared" si="9"/>
        <v/>
      </c>
      <c r="E35" s="41" t="str">
        <f t="shared" si="10"/>
        <v/>
      </c>
      <c r="F35" s="88"/>
      <c r="G35" s="88"/>
      <c r="H35" s="41" t="str">
        <f t="shared" si="11"/>
        <v/>
      </c>
      <c r="I35" s="41" t="str">
        <f t="shared" si="12"/>
        <v/>
      </c>
      <c r="J35" s="42">
        <f t="shared" si="0"/>
        <v>0</v>
      </c>
      <c r="K35" s="56"/>
      <c r="L35" s="2">
        <f t="shared" si="1"/>
        <v>0</v>
      </c>
      <c r="M35" s="164"/>
      <c r="N35" s="160"/>
      <c r="O35" s="58"/>
      <c r="P35" s="88"/>
      <c r="Q35" s="41">
        <f t="shared" si="2"/>
        <v>0</v>
      </c>
      <c r="R35" s="44">
        <f t="shared" si="3"/>
        <v>0</v>
      </c>
      <c r="S35" s="58"/>
      <c r="T35" s="88"/>
      <c r="U35" s="41">
        <f t="shared" si="13"/>
        <v>0</v>
      </c>
      <c r="V35" s="41">
        <f t="shared" si="14"/>
        <v>0</v>
      </c>
      <c r="W35" s="41">
        <f t="shared" si="17"/>
        <v>0</v>
      </c>
      <c r="X35" s="41">
        <f t="shared" si="15"/>
        <v>0</v>
      </c>
      <c r="Y35" s="41">
        <f t="shared" si="16"/>
        <v>0</v>
      </c>
      <c r="Z35" s="89">
        <v>0</v>
      </c>
      <c r="AA35" s="89"/>
      <c r="AB35" s="90"/>
      <c r="AC35" s="90"/>
      <c r="AD35" s="91">
        <v>0</v>
      </c>
      <c r="AE35" s="49">
        <f t="shared" si="5"/>
        <v>0</v>
      </c>
      <c r="AF35" s="92">
        <v>0</v>
      </c>
      <c r="AG35" s="62">
        <f t="shared" si="6"/>
        <v>0</v>
      </c>
      <c r="AH35" s="92">
        <v>0</v>
      </c>
      <c r="AI35" s="50">
        <f t="shared" si="7"/>
        <v>0</v>
      </c>
      <c r="AJ35" s="50">
        <f t="shared" si="8"/>
        <v>0</v>
      </c>
      <c r="AK35" s="92">
        <v>0</v>
      </c>
      <c r="AL35" s="92">
        <v>0</v>
      </c>
      <c r="AM35" s="93">
        <v>0</v>
      </c>
      <c r="AN35" s="184" t="s">
        <v>61</v>
      </c>
      <c r="AO35" s="184"/>
      <c r="AP35" s="184"/>
      <c r="AQ35" s="184"/>
    </row>
    <row r="36" spans="1:43" ht="14.1" customHeight="1" x14ac:dyDescent="0.25">
      <c r="A36" s="26"/>
      <c r="B36" s="88"/>
      <c r="C36" s="88"/>
      <c r="D36" s="88"/>
      <c r="E36" s="88"/>
      <c r="F36" s="88"/>
      <c r="G36" s="88"/>
      <c r="H36" s="88"/>
      <c r="I36" s="88"/>
      <c r="J36" s="96"/>
      <c r="K36" s="88"/>
      <c r="M36" s="164"/>
      <c r="N36" s="161"/>
      <c r="O36" s="97"/>
      <c r="P36" s="88"/>
      <c r="Q36" s="88"/>
      <c r="R36" s="98"/>
      <c r="S36" s="97"/>
      <c r="T36" s="88"/>
      <c r="U36" s="88"/>
      <c r="V36" s="88"/>
      <c r="W36" s="56"/>
      <c r="X36" s="56"/>
      <c r="Y36" s="88"/>
      <c r="Z36" s="99" t="s">
        <v>63</v>
      </c>
      <c r="AA36" s="89" t="s">
        <v>64</v>
      </c>
      <c r="AB36" s="90" t="s">
        <v>64</v>
      </c>
      <c r="AC36" s="90" t="s">
        <v>64</v>
      </c>
      <c r="AD36" s="89" t="s">
        <v>64</v>
      </c>
      <c r="AE36" s="100"/>
      <c r="AF36" s="90" t="s">
        <v>64</v>
      </c>
      <c r="AG36" s="90"/>
      <c r="AH36" s="90" t="s">
        <v>64</v>
      </c>
      <c r="AI36" s="90"/>
      <c r="AJ36" s="90"/>
      <c r="AK36" s="92" t="s">
        <v>64</v>
      </c>
      <c r="AL36" s="92" t="s">
        <v>64</v>
      </c>
      <c r="AM36" s="93" t="s">
        <v>64</v>
      </c>
      <c r="AN36" s="83" t="s">
        <v>62</v>
      </c>
      <c r="AO36" s="84"/>
      <c r="AP36" s="84"/>
      <c r="AQ36" s="85"/>
    </row>
    <row r="37" spans="1:43" ht="14.1" customHeight="1" x14ac:dyDescent="0.25">
      <c r="A37" s="101" t="s">
        <v>66</v>
      </c>
      <c r="B37" s="102">
        <f t="shared" ref="B37:I37" si="18">SUM(B5:B35)</f>
        <v>365.2</v>
      </c>
      <c r="C37" s="102">
        <f t="shared" si="18"/>
        <v>453.60000000000008</v>
      </c>
      <c r="D37" s="102">
        <f t="shared" si="18"/>
        <v>453.60000000000008</v>
      </c>
      <c r="E37" s="102">
        <f t="shared" si="18"/>
        <v>473.50000000000006</v>
      </c>
      <c r="F37" s="102">
        <f t="shared" si="18"/>
        <v>222.49999999999997</v>
      </c>
      <c r="G37" s="102">
        <f t="shared" si="18"/>
        <v>298.5</v>
      </c>
      <c r="H37" s="102">
        <f t="shared" si="18"/>
        <v>221.39999999999998</v>
      </c>
      <c r="I37" s="102">
        <f t="shared" si="18"/>
        <v>205.2</v>
      </c>
      <c r="J37" s="103"/>
      <c r="K37" s="102">
        <f>SUM(K5:K35)</f>
        <v>176.69999999999996</v>
      </c>
      <c r="M37" s="163">
        <f>SUM(M5:M35)</f>
        <v>197.7</v>
      </c>
      <c r="N37" s="163">
        <f>SUM(N5:N35)</f>
        <v>366</v>
      </c>
      <c r="O37" s="104"/>
      <c r="P37" s="105">
        <f>SUM(P5:P35)</f>
        <v>0</v>
      </c>
      <c r="Q37" s="102"/>
      <c r="R37" s="106"/>
      <c r="S37" s="104"/>
      <c r="T37" s="102">
        <f>SUM(T5:T35)</f>
        <v>0.9</v>
      </c>
      <c r="U37" s="102"/>
      <c r="V37" s="102"/>
      <c r="W37" s="102"/>
      <c r="X37" s="102"/>
      <c r="Y37" s="102">
        <f>SUM(Y5:Y35)</f>
        <v>17</v>
      </c>
      <c r="Z37" s="107"/>
      <c r="AA37" s="107"/>
      <c r="AB37" s="108"/>
      <c r="AC37" s="108"/>
      <c r="AD37" s="109">
        <f>SUM(AE5:AE35)</f>
        <v>0</v>
      </c>
      <c r="AE37" s="110"/>
      <c r="AF37" s="110">
        <f>SUM(AF5:AF35)</f>
        <v>0</v>
      </c>
      <c r="AG37" s="110"/>
      <c r="AH37" s="110">
        <f>SUM(AI5:AI35)</f>
        <v>0</v>
      </c>
      <c r="AI37" s="111"/>
      <c r="AJ37" s="111"/>
      <c r="AK37" s="110">
        <f>SUM(AK5:AK35)</f>
        <v>0</v>
      </c>
      <c r="AL37" s="110">
        <f>SUM(AL5:AL35)</f>
        <v>0</v>
      </c>
      <c r="AM37" s="112">
        <f>SUM(AM5:AM35)</f>
        <v>0</v>
      </c>
      <c r="AN37" s="83" t="s">
        <v>65</v>
      </c>
      <c r="AO37" s="84"/>
      <c r="AP37" s="84"/>
      <c r="AQ37" s="85"/>
    </row>
    <row r="38" spans="1:43" ht="14.1" customHeight="1" x14ac:dyDescent="0.25">
      <c r="A38" s="101" t="s">
        <v>68</v>
      </c>
      <c r="B38" s="102">
        <f t="shared" ref="B38:I38" si="19">AVERAGE(B5:B35)</f>
        <v>20.288888888888888</v>
      </c>
      <c r="C38" s="102">
        <f t="shared" si="19"/>
        <v>26.682352941176475</v>
      </c>
      <c r="D38" s="102">
        <f t="shared" si="19"/>
        <v>26.682352941176475</v>
      </c>
      <c r="E38" s="102">
        <f t="shared" si="19"/>
        <v>26.305555555555557</v>
      </c>
      <c r="F38" s="102">
        <f t="shared" si="19"/>
        <v>12.361111111111109</v>
      </c>
      <c r="G38" s="102">
        <f t="shared" si="19"/>
        <v>17.558823529411764</v>
      </c>
      <c r="H38" s="102">
        <f t="shared" si="19"/>
        <v>12.299999999999999</v>
      </c>
      <c r="I38" s="102">
        <f t="shared" si="19"/>
        <v>12.070588235294117</v>
      </c>
      <c r="J38" s="103"/>
      <c r="K38" s="102">
        <f>AVERAGE(K5:K35)</f>
        <v>9.8166666666666647</v>
      </c>
      <c r="M38" s="163">
        <f>AVERAGE(M5:M35)</f>
        <v>10.983333333333333</v>
      </c>
      <c r="N38" s="163">
        <f>AVERAGE(N5:N35)</f>
        <v>20.333333333333332</v>
      </c>
      <c r="O38" s="104"/>
      <c r="P38" s="65"/>
      <c r="Q38" s="113"/>
      <c r="R38" s="106"/>
      <c r="S38" s="114"/>
      <c r="T38" s="102"/>
      <c r="U38" s="102"/>
      <c r="V38" s="102"/>
      <c r="W38" s="113"/>
      <c r="X38" s="102"/>
      <c r="Y38" s="102"/>
      <c r="Z38" s="115"/>
      <c r="AA38" s="107"/>
      <c r="AB38" s="108"/>
      <c r="AC38" s="108"/>
      <c r="AD38" s="116"/>
      <c r="AE38" s="117"/>
      <c r="AF38" s="117"/>
      <c r="AG38" s="117"/>
      <c r="AH38" s="110">
        <f>SUM(AJ5:AJ35)</f>
        <v>0</v>
      </c>
      <c r="AI38" s="117"/>
      <c r="AJ38" s="117"/>
      <c r="AK38" s="111"/>
      <c r="AL38" s="111"/>
      <c r="AM38" s="118"/>
      <c r="AN38" s="83" t="s">
        <v>67</v>
      </c>
      <c r="AO38" s="84"/>
      <c r="AP38" s="84"/>
      <c r="AQ38" s="85"/>
    </row>
    <row r="39" spans="1:43" ht="14.1" customHeight="1" x14ac:dyDescent="0.25">
      <c r="A39" s="101" t="s">
        <v>70</v>
      </c>
      <c r="B39" s="102">
        <f t="shared" ref="B39:I39" si="20">MAX(B5:B35)</f>
        <v>27.7</v>
      </c>
      <c r="C39" s="102">
        <f t="shared" si="20"/>
        <v>36.1</v>
      </c>
      <c r="D39" s="102">
        <f t="shared" si="20"/>
        <v>36.1</v>
      </c>
      <c r="E39" s="102">
        <f t="shared" si="20"/>
        <v>36.1</v>
      </c>
      <c r="F39" s="102">
        <f t="shared" si="20"/>
        <v>18.3</v>
      </c>
      <c r="G39" s="102">
        <f t="shared" si="20"/>
        <v>23</v>
      </c>
      <c r="H39" s="102">
        <f t="shared" si="20"/>
        <v>18.3</v>
      </c>
      <c r="I39" s="102">
        <f t="shared" si="20"/>
        <v>18.3</v>
      </c>
      <c r="J39" s="103"/>
      <c r="K39" s="102">
        <f>MAX(K5:K35)</f>
        <v>15.6</v>
      </c>
      <c r="M39" s="163">
        <f>MAX(M5:M35)</f>
        <v>15.9</v>
      </c>
      <c r="N39" s="163">
        <f>MAX(N5:N35)</f>
        <v>21.5</v>
      </c>
      <c r="O39" s="104"/>
      <c r="P39" s="119">
        <f>MAX(P5:P35)</f>
        <v>0</v>
      </c>
      <c r="Q39" s="102"/>
      <c r="R39" s="106"/>
      <c r="S39" s="104"/>
      <c r="T39" s="102">
        <f>MAX(T5:T35)</f>
        <v>0.9</v>
      </c>
      <c r="U39" s="102"/>
      <c r="V39" s="102"/>
      <c r="W39" s="102"/>
      <c r="X39" s="102"/>
      <c r="Y39" s="102"/>
      <c r="Z39" s="107"/>
      <c r="AA39" s="107"/>
      <c r="AB39" s="108"/>
      <c r="AC39" s="108"/>
      <c r="AD39" s="120"/>
      <c r="AE39" s="108"/>
      <c r="AF39" s="108"/>
      <c r="AG39" s="108"/>
      <c r="AH39" s="108"/>
      <c r="AI39" s="108"/>
      <c r="AJ39" s="108"/>
      <c r="AK39" s="110"/>
      <c r="AL39" s="110"/>
      <c r="AM39" s="112"/>
      <c r="AN39" s="184" t="s">
        <v>69</v>
      </c>
      <c r="AO39" s="184"/>
      <c r="AP39" s="184"/>
      <c r="AQ39" s="184"/>
    </row>
    <row r="40" spans="1:43" ht="14.1" customHeight="1" x14ac:dyDescent="0.25">
      <c r="A40" s="121" t="s">
        <v>72</v>
      </c>
      <c r="B40" s="122">
        <f t="shared" ref="B40:I40" si="21">MIN(B5:B35)</f>
        <v>16.600000000000001</v>
      </c>
      <c r="C40" s="122">
        <f t="shared" si="21"/>
        <v>21.2</v>
      </c>
      <c r="D40" s="122">
        <f t="shared" si="21"/>
        <v>21.2</v>
      </c>
      <c r="E40" s="122">
        <f t="shared" si="21"/>
        <v>19.899999999999999</v>
      </c>
      <c r="F40" s="122">
        <f t="shared" si="21"/>
        <v>6</v>
      </c>
      <c r="G40" s="122">
        <f t="shared" si="21"/>
        <v>12.8</v>
      </c>
      <c r="H40" s="122">
        <f t="shared" si="21"/>
        <v>6</v>
      </c>
      <c r="I40" s="122">
        <f t="shared" si="21"/>
        <v>6</v>
      </c>
      <c r="J40" s="123"/>
      <c r="K40" s="122">
        <f>MIN(K5:K35)</f>
        <v>3.6</v>
      </c>
      <c r="M40" s="165">
        <f>MIN(M5:M35)</f>
        <v>5.2</v>
      </c>
      <c r="N40" s="163">
        <f>MIN(N5:N35)</f>
        <v>19.5</v>
      </c>
      <c r="O40" s="124"/>
      <c r="P40" s="125"/>
      <c r="Q40" s="126"/>
      <c r="R40" s="127"/>
      <c r="S40" s="128"/>
      <c r="T40" s="122"/>
      <c r="U40" s="122"/>
      <c r="V40" s="122"/>
      <c r="W40" s="126"/>
      <c r="X40" s="122"/>
      <c r="Y40" s="122"/>
      <c r="Z40" s="129"/>
      <c r="AA40" s="130"/>
      <c r="AB40" s="131"/>
      <c r="AC40" s="131"/>
      <c r="AD40" s="132"/>
      <c r="AE40" s="133"/>
      <c r="AF40" s="133"/>
      <c r="AG40" s="133"/>
      <c r="AH40" s="133"/>
      <c r="AI40" s="133"/>
      <c r="AJ40" s="133"/>
      <c r="AK40" s="134"/>
      <c r="AL40" s="134"/>
      <c r="AM40" s="135"/>
      <c r="AN40" s="83" t="s">
        <v>71</v>
      </c>
      <c r="AO40" s="84"/>
      <c r="AP40" s="84"/>
      <c r="AQ40" s="85"/>
    </row>
    <row r="41" spans="1:43" ht="14.1" customHeight="1" x14ac:dyDescent="0.25">
      <c r="A41" s="121"/>
      <c r="B41" s="122"/>
      <c r="C41" s="122"/>
      <c r="D41" s="122"/>
      <c r="E41" s="122"/>
      <c r="F41" s="122"/>
      <c r="G41" s="122"/>
      <c r="H41" s="122"/>
      <c r="I41" s="122"/>
      <c r="J41" s="123"/>
      <c r="K41" s="122"/>
      <c r="N41" s="162"/>
      <c r="O41" s="124"/>
      <c r="P41" s="136"/>
      <c r="Q41" s="126"/>
      <c r="R41" s="127"/>
      <c r="S41" s="128"/>
      <c r="T41" s="122"/>
      <c r="U41" s="122"/>
      <c r="V41" s="122"/>
      <c r="W41" s="126"/>
      <c r="X41" s="122"/>
      <c r="Y41" s="122"/>
      <c r="Z41" s="129"/>
      <c r="AA41" s="130"/>
      <c r="AB41" s="131"/>
      <c r="AC41" s="131"/>
      <c r="AD41" s="132"/>
      <c r="AE41" s="133"/>
      <c r="AF41" s="133"/>
      <c r="AG41" s="133"/>
      <c r="AH41" s="133"/>
      <c r="AI41" s="133"/>
      <c r="AJ41" s="133"/>
      <c r="AK41" s="134"/>
      <c r="AL41" s="134"/>
      <c r="AM41" s="135"/>
      <c r="AN41" s="83" t="s">
        <v>73</v>
      </c>
      <c r="AO41" s="84"/>
      <c r="AP41" s="84"/>
      <c r="AQ41" s="85"/>
    </row>
    <row r="42" spans="1:43" ht="36.6" customHeight="1" x14ac:dyDescent="0.25">
      <c r="A42" s="181" t="s">
        <v>74</v>
      </c>
      <c r="B42" s="181"/>
      <c r="C42" s="137">
        <f>D38</f>
        <v>26.682352941176475</v>
      </c>
      <c r="D42" s="137"/>
      <c r="E42" s="138"/>
      <c r="G42" s="182" t="s">
        <v>75</v>
      </c>
      <c r="H42" s="182"/>
      <c r="I42" s="182"/>
      <c r="J42" s="182"/>
      <c r="K42" s="182"/>
      <c r="L42" s="182"/>
      <c r="M42" s="182"/>
      <c r="N42" s="182"/>
      <c r="O42" s="182"/>
      <c r="P42" s="182"/>
      <c r="Q42" s="139"/>
      <c r="R42" s="140"/>
      <c r="S42" s="183">
        <f>C42-AO42</f>
        <v>5.6823529411764753</v>
      </c>
      <c r="T42" s="183"/>
      <c r="U42" s="153"/>
      <c r="V42" s="153"/>
      <c r="W42" s="6"/>
      <c r="X42" s="141"/>
      <c r="Y42" s="141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142" t="s">
        <v>76</v>
      </c>
      <c r="AO42" s="143">
        <v>21</v>
      </c>
      <c r="AP42" s="6"/>
      <c r="AQ42" s="6"/>
    </row>
    <row r="43" spans="1:43" ht="36.6" customHeight="1" x14ac:dyDescent="0.25">
      <c r="A43" s="182" t="s">
        <v>77</v>
      </c>
      <c r="B43" s="182"/>
      <c r="C43" s="137">
        <f>I38</f>
        <v>12.070588235294117</v>
      </c>
      <c r="D43" s="119"/>
      <c r="G43" s="182" t="s">
        <v>75</v>
      </c>
      <c r="H43" s="182"/>
      <c r="I43" s="182"/>
      <c r="J43" s="182"/>
      <c r="K43" s="182"/>
      <c r="L43" s="182"/>
      <c r="M43" s="182"/>
      <c r="N43" s="182"/>
      <c r="O43" s="182"/>
      <c r="P43" s="182"/>
      <c r="Q43" s="139"/>
      <c r="R43" s="140"/>
      <c r="S43" s="183">
        <f>C43-AO43</f>
        <v>0.87058823529411811</v>
      </c>
      <c r="T43" s="183"/>
      <c r="U43" s="153"/>
      <c r="V43" s="153"/>
      <c r="AN43" s="142" t="s">
        <v>78</v>
      </c>
      <c r="AO43" s="143">
        <v>11.2</v>
      </c>
    </row>
    <row r="44" spans="1:43" ht="36.6" customHeight="1" x14ac:dyDescent="0.25">
      <c r="A44" s="179" t="s">
        <v>79</v>
      </c>
      <c r="B44" s="179"/>
      <c r="C44" s="146">
        <f>AO10</f>
        <v>0.9</v>
      </c>
      <c r="D44" s="119"/>
      <c r="G44" s="179" t="s">
        <v>98</v>
      </c>
      <c r="H44" s="179"/>
      <c r="I44" s="179"/>
      <c r="J44" s="179"/>
      <c r="K44" s="179"/>
      <c r="L44" s="179"/>
      <c r="M44" s="179"/>
      <c r="N44" s="179"/>
      <c r="O44" s="179"/>
      <c r="P44" s="179"/>
      <c r="Q44" s="147"/>
      <c r="R44" s="148"/>
      <c r="S44" s="180">
        <f>(AO10/(AO44*(Y37/A35)))</f>
        <v>2.5248868778280545E-2</v>
      </c>
      <c r="T44" s="180"/>
      <c r="U44" s="154"/>
      <c r="V44" s="154"/>
      <c r="Z44" s="174" t="s">
        <v>97</v>
      </c>
      <c r="AA44" s="175"/>
      <c r="AB44" s="175"/>
      <c r="AC44" s="175"/>
      <c r="AD44" s="175"/>
      <c r="AE44" s="175"/>
      <c r="AF44" s="175"/>
      <c r="AG44" s="158"/>
      <c r="AH44" s="176">
        <f>AO10/AO44</f>
        <v>1.3846153846153847E-2</v>
      </c>
      <c r="AI44" s="177"/>
      <c r="AJ44" s="177"/>
      <c r="AK44" s="177"/>
      <c r="AL44" s="177"/>
      <c r="AM44" s="178"/>
      <c r="AN44" s="144" t="s">
        <v>80</v>
      </c>
      <c r="AO44" s="145">
        <v>65</v>
      </c>
    </row>
    <row r="45" spans="1:43" ht="30.75" customHeight="1" x14ac:dyDescent="0.25">
      <c r="A45" s="185" t="s">
        <v>81</v>
      </c>
      <c r="B45" s="185"/>
      <c r="C45" s="156">
        <f>(C42+C43)/2</f>
        <v>19.376470588235296</v>
      </c>
      <c r="D45" s="152"/>
      <c r="G45" s="185" t="s">
        <v>75</v>
      </c>
      <c r="H45" s="185"/>
      <c r="I45" s="185"/>
      <c r="J45" s="185"/>
      <c r="K45" s="185"/>
      <c r="L45" s="185"/>
      <c r="M45" s="185"/>
      <c r="N45" s="185"/>
      <c r="O45" s="185"/>
      <c r="P45" s="185"/>
      <c r="Q45" s="149"/>
      <c r="R45" s="150"/>
      <c r="S45" s="186">
        <f>C45-AO45</f>
        <v>3.2764705882352949</v>
      </c>
      <c r="T45" s="186"/>
      <c r="U45" s="155"/>
      <c r="V45" s="155"/>
      <c r="AN45" s="151" t="s">
        <v>82</v>
      </c>
      <c r="AO45" s="156">
        <f>(AO42+AO43)/2</f>
        <v>16.100000000000001</v>
      </c>
    </row>
  </sheetData>
  <sheetProtection selectLockedCells="1" selectUnlockedCells="1"/>
  <mergeCells count="32">
    <mergeCell ref="A45:B45"/>
    <mergeCell ref="G45:P45"/>
    <mergeCell ref="S45:T45"/>
    <mergeCell ref="A1:AL1"/>
    <mergeCell ref="AN1:AQ1"/>
    <mergeCell ref="O2:T2"/>
    <mergeCell ref="AA2:AC2"/>
    <mergeCell ref="O3:W3"/>
    <mergeCell ref="AD3:AM3"/>
    <mergeCell ref="AN3:AQ3"/>
    <mergeCell ref="O4:P4"/>
    <mergeCell ref="S4:T4"/>
    <mergeCell ref="AN4:AO4"/>
    <mergeCell ref="AN13:AQ13"/>
    <mergeCell ref="AN20:AQ20"/>
    <mergeCell ref="AN21:AQ21"/>
    <mergeCell ref="AN24:AQ24"/>
    <mergeCell ref="AN31:AQ31"/>
    <mergeCell ref="AN33:AQ33"/>
    <mergeCell ref="AN35:AQ35"/>
    <mergeCell ref="AN39:AQ39"/>
    <mergeCell ref="A42:B42"/>
    <mergeCell ref="G42:P42"/>
    <mergeCell ref="S42:T42"/>
    <mergeCell ref="A43:B43"/>
    <mergeCell ref="G43:P43"/>
    <mergeCell ref="S43:T43"/>
    <mergeCell ref="Z44:AF44"/>
    <mergeCell ref="AH44:AM44"/>
    <mergeCell ref="A44:B44"/>
    <mergeCell ref="G44:P44"/>
    <mergeCell ref="S44:T44"/>
  </mergeCells>
  <conditionalFormatting sqref="S44">
    <cfRule type="cellIs" dxfId="11" priority="10" stopIfTrue="1" operator="lessThan">
      <formula>1</formula>
    </cfRule>
    <cfRule type="cellIs" dxfId="10" priority="11" stopIfTrue="1" operator="equal">
      <formula>1</formula>
    </cfRule>
    <cfRule type="cellIs" dxfId="9" priority="12" stopIfTrue="1" operator="greaterThan">
      <formula>1</formula>
    </cfRule>
  </conditionalFormatting>
  <conditionalFormatting sqref="S42:V43">
    <cfRule type="cellIs" dxfId="8" priority="7" stopIfTrue="1" operator="equal">
      <formula>0</formula>
    </cfRule>
    <cfRule type="cellIs" dxfId="7" priority="8" stopIfTrue="1" operator="greaterThan">
      <formula>0</formula>
    </cfRule>
    <cfRule type="cellIs" dxfId="6" priority="9" stopIfTrue="1" operator="lessThan">
      <formula>0</formula>
    </cfRule>
  </conditionalFormatting>
  <conditionalFormatting sqref="S45:V45">
    <cfRule type="cellIs" dxfId="5" priority="4" stopIfTrue="1" operator="lessThan">
      <formula>0</formula>
    </cfRule>
    <cfRule type="cellIs" dxfId="4" priority="5" stopIfTrue="1" operator="equal">
      <formula>0</formula>
    </cfRule>
    <cfRule type="cellIs" dxfId="3" priority="6" stopIfTrue="1" operator="greaterThan">
      <formula>0</formula>
    </cfRule>
  </conditionalFormatting>
  <conditionalFormatting sqref="AH44:AM44">
    <cfRule type="cellIs" dxfId="2" priority="1" stopIfTrue="1" operator="lessThanOrEqual">
      <formula>1</formula>
    </cfRule>
    <cfRule type="cellIs" dxfId="1" priority="2" stopIfTrue="1" operator="greaterThanOrEqual">
      <formula>1</formula>
    </cfRule>
    <cfRule type="cellIs" dxfId="0" priority="3" stopIfTrue="1" operator="equal">
      <formula>1</formula>
    </cfRule>
  </conditionalFormatting>
  <printOptions verticalCentered="1"/>
  <pageMargins left="0.98402777777777772" right="0.15763888888888888" top="0.31527777777777777" bottom="0.11805555555555555" header="0.51180555555555551" footer="0"/>
  <pageSetup paperSize="9" firstPageNumber="0" orientation="landscape" horizontalDpi="300" verticalDpi="300" r:id="rId1"/>
  <headerFooter alignWithMargins="0">
    <oddFooter>&amp;RLast printed on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Malpeli-Hosiene, Niall</dc:creator>
  <cp:lastModifiedBy>Niall Hosiene</cp:lastModifiedBy>
  <dcterms:created xsi:type="dcterms:W3CDTF">2016-03-30T18:28:21Z</dcterms:created>
  <dcterms:modified xsi:type="dcterms:W3CDTF">2026-08-18T09:46:50Z</dcterms:modified>
</cp:coreProperties>
</file>